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53047.NTKD0\Downloads\"/>
    </mc:Choice>
  </mc:AlternateContent>
  <bookViews>
    <workbookView xWindow="0" yWindow="855" windowWidth="19230" windowHeight="7230" tabRatio="853"/>
  </bookViews>
  <sheets>
    <sheet name="Collecte de la demande" sheetId="3" r:id="rId1"/>
    <sheet name="Réf° contractuelles des sites" sheetId="2" r:id="rId2"/>
    <sheet name="Demande Multi-Gr" sheetId="13" r:id="rId3"/>
    <sheet name="onglet technique" sheetId="14" state="hidden" r:id="rId4"/>
    <sheet name="Bibliothèque" sheetId="7" state="hidden" r:id="rId5"/>
    <sheet name="coef. Kj Kh " sheetId="12" state="hidden" r:id="rId6"/>
  </sheets>
  <definedNames>
    <definedName name="AccordSignatureElectroniqueSaisie">'Collecte de la demande'!$D$16</definedName>
    <definedName name="Action">Bibliothèque!$K$2:$K$4</definedName>
    <definedName name="AdresseEmailFluxSaisie">'Collecte de la demande'!$D$18</definedName>
    <definedName name="Avec">Bibliothèque!$M$7</definedName>
    <definedName name="Booleen">Bibliothèque!$K$15:$K$16</definedName>
    <definedName name="CalculNormatif">Bibliothèque!$G$7</definedName>
    <definedName name="CalculSurLeRealise">Bibliothèque!$G$6</definedName>
    <definedName name="Caracteristique">Bibliothèque!$K$7:$K$8</definedName>
    <definedName name="CaracteristiqueSaisie">'Collecte de la demande'!$D$23</definedName>
    <definedName name="Cheque">Bibliothèque!$G$13</definedName>
    <definedName name="Civilite">Bibliothèque!$G$17:$G$18</definedName>
    <definedName name="Code_EIC">Bibliothèque!$N$11:$N$144</definedName>
    <definedName name="CodeEicDemandeurSaisi">'Collecte de la demande'!$D$3</definedName>
    <definedName name="Derogation">Bibliothèque!$K$19:$K$21</definedName>
    <definedName name="DerogationPluriannuelle">Bibliothèque!$K$20</definedName>
    <definedName name="DerogationTunnelSaisie">'Collecte de la demande'!$D$41</definedName>
    <definedName name="Effacement">Bibliothèque!$I$19</definedName>
    <definedName name="EmaxhSaisi">'Collecte de la demande'!$D$40</definedName>
    <definedName name="EmaxjSaisi">'Collecte de la demande'!$D$39</definedName>
    <definedName name="EnProjet">Bibliothèque!$K$7</definedName>
    <definedName name="EnService">Bibliothèque!$K$8</definedName>
    <definedName name="Exploitant">Bibliothèque!$G$22</definedName>
    <definedName name="f_grd">OFFSET(p_grd,0,0,COUNTA(l_grd),1)</definedName>
    <definedName name="f_ville">OFFSET(p_grd,0,0,COUNTA(l_grd),1)</definedName>
    <definedName name="Filiere_reduite">Bibliothèque!$A$53:$A$56</definedName>
    <definedName name="FiliereNonOANormatif">Bibliothèque!$A$53:$A$56</definedName>
    <definedName name="FiliereNonOARealise">Bibliothèque!#REF!</definedName>
    <definedName name="FiliereOANormatifAnte2023">Bibliothèque!$A$28:$A$46</definedName>
    <definedName name="FiliereOANormatifPost2023">Bibliothèque!$A$61:$A$88</definedName>
    <definedName name="FiliereOARealise">Bibliothèque!#REF!</definedName>
    <definedName name="FiliereObligatoire">'Collecte de la demande'!$C$28</definedName>
    <definedName name="Forme_juridique">Bibliothèque!$D$2:$D$32</definedName>
    <definedName name="GR">Bibliothèque!$K$11:$K$12</definedName>
    <definedName name="GRSaisi">'Collecte de la demande'!$D$29</definedName>
    <definedName name="l_grd">Bibliothèque!$M$11:$M$144</definedName>
    <definedName name="Liaison_entite">Bibliothèque!$I$2:$I$7</definedName>
    <definedName name="Liaison_entite_Effacement">Bibliothèque!$I$15:$I$15</definedName>
    <definedName name="Liaison_entite_Production">Bibliothèque!$I$10:$I$12</definedName>
    <definedName name="Liste_vide">Bibliothèque!$A$50</definedName>
    <definedName name="Mandataire">Bibliothèque!$G$23</definedName>
    <definedName name="Methode_certification">Bibliothèque!$G$2:$G$3</definedName>
    <definedName name="Methode_certification_derogatoire">Bibliothèque!$G$6:$G$7</definedName>
    <definedName name="Methode_certification_generique">Bibliothèque!$G$10</definedName>
    <definedName name="MethodeCertificationSaisie">'Collecte de la demande'!$D$26</definedName>
    <definedName name="Mode_paiement">Bibliothèque!$G$13:$G$14</definedName>
    <definedName name="ModePaiementSaisi">'Collecte de la demande'!$D$43</definedName>
    <definedName name="Mono">Bibliothèque!$K$11</definedName>
    <definedName name="Multi">Bibliothèque!$K$12</definedName>
    <definedName name="Nature_identifiant">Bibliothèque!$A$2:$A$7</definedName>
    <definedName name="Nature_identifiant_Effacement">Bibliothèque!$A$23:$A$25</definedName>
    <definedName name="Nature_identifiant_Production_Projet">Bibliothèque!$A$16:$A$20</definedName>
    <definedName name="Nature_identifiant_Production_Service">Bibliothèque!$A$10:$A$13</definedName>
    <definedName name="NomGRD">Bibliothèque!$M$11:$M$144</definedName>
    <definedName name="Non">Bibliothèque!$K$16</definedName>
    <definedName name="NormatifNonOA">IF(AND(FiliereObligatoire="*",MethodeCertificationSaisie=CalculNormatif,ObligationAchatSaisie=Non),Oui,Non)</definedName>
    <definedName name="NormatifOA">IF(AND(FiliereObligatoire="*",MethodeCertificationSaisie=CalculNormatif,ObligationAchatSaisie=Oui),Oui,Non)</definedName>
    <definedName name="ObligationAchatSaisie">'Collecte de la demande'!$D$27</definedName>
    <definedName name="Oui">Bibliothèque!$K$15</definedName>
    <definedName name="p_grd">Bibliothèque!$M$11:$M$144</definedName>
    <definedName name="PaysSaisi">'Collecte de la demande'!$D$11</definedName>
    <definedName name="PdispoSaisie">'Collecte de la demande'!$D$38</definedName>
    <definedName name="Prelevement">Bibliothèque!$G$14</definedName>
    <definedName name="Production">Bibliothèque!$I$18</definedName>
    <definedName name="Qualite_demandeur">Bibliothèque!$G$22:$G$23</definedName>
    <definedName name="QualiteDemandeurSaisi">'Collecte de la demande'!$D$1</definedName>
    <definedName name="Regime_certification">Bibliothèque!$G$26:$G$27</definedName>
    <definedName name="RegimeCertificationSaisi">'Collecte de la demande'!$D$25</definedName>
    <definedName name="RegimeDerogatoire">Bibliothèque!$G$26</definedName>
    <definedName name="RegimeGenerique">Bibliothèque!$G$27</definedName>
    <definedName name="Role">Bibliothèque!$M$2:$M$4</definedName>
    <definedName name="Sans">Bibliothèque!$M$8</definedName>
    <definedName name="Stock">Bibliothèque!$M$7:$M$8</definedName>
    <definedName name="StockSaisi">'Collecte de la demande'!$D$37</definedName>
    <definedName name="Type_demande">Bibliothèque!#REF!</definedName>
    <definedName name="Type_technique">Bibliothèque!$I$18:$I$19</definedName>
    <definedName name="TypeDemandeSaisie">'Collecte de la demande'!#REF!</definedName>
    <definedName name="TypeTechniqueSaisi">'Collecte de la demande'!$D$24</definedName>
    <definedName name="ValRefSaisie">'Collecte de la demande'!#REF!</definedName>
    <definedName name="VILL___Centrale_électrique_Vonderscheer" localSheetId="4">Bibliothèque!$M$11:$M$144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3" l="1"/>
  <c r="A19" i="13" l="1"/>
  <c r="A20" i="13"/>
  <c r="A21" i="13"/>
  <c r="A22" i="13"/>
  <c r="A23" i="13"/>
  <c r="A24" i="13"/>
  <c r="A25" i="13"/>
  <c r="A26" i="13"/>
  <c r="A27" i="13"/>
  <c r="A28" i="13"/>
  <c r="A29" i="13"/>
  <c r="A30" i="13"/>
  <c r="A18" i="13"/>
  <c r="F18" i="13" l="1"/>
  <c r="G18" i="13"/>
  <c r="E18" i="13"/>
  <c r="B117" i="14" l="1"/>
  <c r="B107" i="14"/>
  <c r="B106" i="14"/>
  <c r="B105" i="14"/>
  <c r="B86" i="14"/>
  <c r="B85" i="14" l="1"/>
  <c r="B84" i="14"/>
  <c r="B83" i="14"/>
  <c r="B82" i="14"/>
  <c r="B81" i="14"/>
  <c r="B77" i="14"/>
  <c r="B73" i="14"/>
  <c r="B62" i="14"/>
  <c r="B63" i="14"/>
  <c r="B64" i="14"/>
  <c r="B65" i="14"/>
  <c r="B66" i="14"/>
  <c r="B67" i="14"/>
  <c r="B68" i="14"/>
  <c r="B69" i="14"/>
  <c r="B70" i="14"/>
  <c r="B71" i="14"/>
  <c r="B61" i="14"/>
  <c r="B51" i="14"/>
  <c r="B52" i="14"/>
  <c r="B53" i="14"/>
  <c r="B54" i="14"/>
  <c r="B55" i="14"/>
  <c r="B56" i="14"/>
  <c r="B57" i="14"/>
  <c r="B58" i="14"/>
  <c r="B59" i="14"/>
  <c r="B60" i="14"/>
  <c r="B50" i="14"/>
  <c r="B16" i="14"/>
  <c r="B45" i="14"/>
  <c r="B41" i="14"/>
  <c r="B42" i="14"/>
  <c r="B43" i="14"/>
  <c r="B44" i="14"/>
  <c r="B46" i="14"/>
  <c r="B47" i="14"/>
  <c r="B48" i="14"/>
  <c r="B49" i="14"/>
  <c r="B40" i="14"/>
  <c r="B36" i="14"/>
  <c r="B37" i="14"/>
  <c r="B38" i="14"/>
  <c r="B39" i="14"/>
  <c r="B35" i="14"/>
  <c r="B34" i="14"/>
  <c r="B8" i="14"/>
  <c r="B22" i="14"/>
  <c r="B20" i="14"/>
  <c r="B15" i="14"/>
  <c r="B17" i="14"/>
  <c r="B18" i="14"/>
  <c r="B19" i="14"/>
  <c r="B14" i="14"/>
  <c r="B10" i="14"/>
  <c r="B9" i="14"/>
  <c r="B6" i="14"/>
  <c r="B9" i="13" l="1"/>
  <c r="B3" i="13"/>
  <c r="I18" i="13"/>
  <c r="G19" i="13" l="1"/>
  <c r="G20" i="13"/>
  <c r="G21" i="13"/>
  <c r="G22" i="13"/>
  <c r="G23" i="13"/>
  <c r="G24" i="13"/>
  <c r="G25" i="13"/>
  <c r="G26" i="13"/>
  <c r="G27" i="13"/>
  <c r="G28" i="13"/>
  <c r="G29" i="13"/>
  <c r="G30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B124" i="14"/>
  <c r="B123" i="14"/>
  <c r="B122" i="14"/>
  <c r="B108" i="14"/>
  <c r="B104" i="14"/>
  <c r="B88" i="14"/>
  <c r="B80" i="14"/>
  <c r="B79" i="14"/>
  <c r="B78" i="14"/>
  <c r="B76" i="14"/>
  <c r="B75" i="14"/>
  <c r="B74" i="14"/>
  <c r="B23" i="14"/>
  <c r="B4" i="14"/>
  <c r="F17" i="13" l="1"/>
  <c r="G17" i="13"/>
  <c r="B90" i="14"/>
  <c r="B89" i="14"/>
  <c r="B8" i="13" l="1"/>
  <c r="B7" i="13"/>
  <c r="B6" i="13"/>
  <c r="B5" i="13"/>
  <c r="B4" i="13"/>
  <c r="B1" i="13"/>
  <c r="I19" i="13" l="1"/>
  <c r="I20" i="13"/>
  <c r="I21" i="13"/>
  <c r="I22" i="13"/>
  <c r="I23" i="13"/>
  <c r="I24" i="13"/>
  <c r="I25" i="13"/>
  <c r="I26" i="13"/>
  <c r="I27" i="13"/>
  <c r="I28" i="13"/>
  <c r="I29" i="13"/>
  <c r="I30" i="13"/>
  <c r="D17" i="13"/>
  <c r="D16" i="13"/>
  <c r="B11" i="13" l="1"/>
  <c r="B10" i="13"/>
  <c r="B13" i="13" s="1"/>
  <c r="I17" i="13"/>
  <c r="E17" i="13"/>
  <c r="B12" i="13" l="1"/>
  <c r="B14" i="13" s="1"/>
  <c r="C30" i="3"/>
  <c r="E4" i="13" l="1"/>
  <c r="C28" i="3"/>
  <c r="C27" i="3"/>
  <c r="C42" i="3" l="1"/>
  <c r="G10" i="7" l="1"/>
  <c r="C40" i="3"/>
  <c r="C39" i="3"/>
  <c r="C38" i="3"/>
  <c r="C35" i="3"/>
  <c r="C31" i="3"/>
  <c r="C17" i="3"/>
  <c r="C14" i="3"/>
  <c r="C13" i="3"/>
  <c r="C12" i="3"/>
</calcChain>
</file>

<file path=xl/sharedStrings.xml><?xml version="1.0" encoding="utf-8"?>
<sst xmlns="http://schemas.openxmlformats.org/spreadsheetml/2006/main" count="1028" uniqueCount="766">
  <si>
    <t>Forme juridique</t>
  </si>
  <si>
    <t>Capital social de la société</t>
  </si>
  <si>
    <t>Code TVA intracommunautaire</t>
  </si>
  <si>
    <t>Mode de paiement</t>
  </si>
  <si>
    <t>Année de livraison</t>
  </si>
  <si>
    <t>Code EIC du RPC</t>
  </si>
  <si>
    <t>Nom du RPC</t>
  </si>
  <si>
    <t>Type</t>
  </si>
  <si>
    <t>Société par Actions Simplifiée</t>
  </si>
  <si>
    <t>Type de demande</t>
  </si>
  <si>
    <t>Liaison d'entité</t>
  </si>
  <si>
    <t>Mandataire</t>
  </si>
  <si>
    <t>GR</t>
  </si>
  <si>
    <t>Type technique</t>
  </si>
  <si>
    <t>Caractéristique</t>
  </si>
  <si>
    <t>Méthode de certification</t>
  </si>
  <si>
    <t>CARD-I</t>
  </si>
  <si>
    <t>SIRET (sauf si étranger)</t>
  </si>
  <si>
    <t>Calcul sur le réalisé</t>
  </si>
  <si>
    <t>…</t>
  </si>
  <si>
    <t>EDC multiEDA</t>
  </si>
  <si>
    <t>EDC multiEDC multiEDA</t>
  </si>
  <si>
    <t>Non liée</t>
  </si>
  <si>
    <t>EDC multiEDA horsEDA</t>
  </si>
  <si>
    <t>EDC multiEDE</t>
  </si>
  <si>
    <t>EDC multiEDA multiEDE</t>
  </si>
  <si>
    <t>Forme_juridique</t>
  </si>
  <si>
    <t>Association</t>
  </si>
  <si>
    <t>Auto-entrepreneur</t>
  </si>
  <si>
    <t>Commerçant ambulant</t>
  </si>
  <si>
    <t>Entreprise Agricole à Responsabilité Limitée</t>
  </si>
  <si>
    <t>Entreprise Individuelle</t>
  </si>
  <si>
    <t>Entreprise Individuelle à Responsabilité Limitée</t>
  </si>
  <si>
    <t>Entreprise Unipersonnelle à Responsabilité Limitée</t>
  </si>
  <si>
    <t>Formateur Occasionnel</t>
  </si>
  <si>
    <t>Groupement d'Intérêts Economique</t>
  </si>
  <si>
    <t>Groupement d'Intérêts Publique</t>
  </si>
  <si>
    <t>Inventeur Indépendant</t>
  </si>
  <si>
    <t>Société A Responsabilité Limitée</t>
  </si>
  <si>
    <t>Société Anonyme</t>
  </si>
  <si>
    <t>Société Civile d'Exploitation Agricole</t>
  </si>
  <si>
    <t>Société Civile de Moyens</t>
  </si>
  <si>
    <t>Société Civile Immobilière</t>
  </si>
  <si>
    <t>Société Civile Professionnelle</t>
  </si>
  <si>
    <t>Société Coopérative et Participative</t>
  </si>
  <si>
    <t>Société Créée de Fait</t>
  </si>
  <si>
    <t>Société d'Exercice Libérale</t>
  </si>
  <si>
    <t>Société en Commandite par Actions</t>
  </si>
  <si>
    <t>Société en Commandite Simple</t>
  </si>
  <si>
    <t>Société en Nom Collectif</t>
  </si>
  <si>
    <t>Société En Participation</t>
  </si>
  <si>
    <t>Société par Actions Simplifiée Unipersonnelle</t>
  </si>
  <si>
    <t>Raison Sociale</t>
  </si>
  <si>
    <t>Adresse du Siège Social : N°</t>
  </si>
  <si>
    <t>Adresse du Siège Social : Voie / Rue</t>
  </si>
  <si>
    <t>Informations sur le demandeur</t>
  </si>
  <si>
    <t>Interlocuteur1 Contractuel : Civilité</t>
  </si>
  <si>
    <t>Interlocuteur1 Contractuel : Nom</t>
  </si>
  <si>
    <t>Interlocuteur1 Contractuel : Prénom</t>
  </si>
  <si>
    <t>Interlocuteur1 Contractuel : Téléphone</t>
  </si>
  <si>
    <t>Interlocuteur1 Contractuel : Mail</t>
  </si>
  <si>
    <t>Interlocuteur2 Contractuel : Civilité</t>
  </si>
  <si>
    <t>Interlocuteur2 Contractuel : Nom</t>
  </si>
  <si>
    <t>Interlocuteur2 Contractuel : Prénom</t>
  </si>
  <si>
    <t>Interlocuteur2 Contractuel : Téléphone</t>
  </si>
  <si>
    <t>Interlocuteur2 Contractuel : Mail</t>
  </si>
  <si>
    <t>Adresse du Siège Social : Code Postal</t>
  </si>
  <si>
    <t>Adresse du Siège Social : Commune</t>
  </si>
  <si>
    <t>Adresse du Siège Social : Pays</t>
  </si>
  <si>
    <t>Interlocuteur Facturation : Civilité</t>
  </si>
  <si>
    <t>Interlocuteur Facturation : Nom</t>
  </si>
  <si>
    <t>Interlocuteur Facturation : Prénom</t>
  </si>
  <si>
    <t>Interlocuteur Facturation : Téléphone</t>
  </si>
  <si>
    <t>Interlocuteur Facturation : Mail</t>
  </si>
  <si>
    <t>PRM</t>
  </si>
  <si>
    <t>PDL</t>
  </si>
  <si>
    <t>Site(s) sous "Obligation d'Achat"</t>
  </si>
  <si>
    <t>Numéro de requête RTE</t>
  </si>
  <si>
    <t>Informations sur l'EDC</t>
  </si>
  <si>
    <t>Qualité du demandeur</t>
  </si>
  <si>
    <t>Profession Libérale</t>
  </si>
  <si>
    <t>Régime de certification</t>
  </si>
  <si>
    <t>*</t>
  </si>
  <si>
    <t>Ville du RCS (sauf si étranger)</t>
  </si>
  <si>
    <t>N° du RCS (sauf si étranger)</t>
  </si>
  <si>
    <r>
      <rPr>
        <b/>
        <i/>
        <sz val="14"/>
        <color indexed="8"/>
        <rFont val="Arial"/>
        <family val="2"/>
      </rPr>
      <t>*</t>
    </r>
    <r>
      <rPr>
        <i/>
        <sz val="10"/>
        <color indexed="8"/>
        <rFont val="Arial"/>
        <family val="2"/>
      </rPr>
      <t xml:space="preserve"> : Champ obligatoire</t>
    </r>
  </si>
  <si>
    <r>
      <t xml:space="preserve">Libellé EDC </t>
    </r>
    <r>
      <rPr>
        <b/>
        <sz val="10"/>
        <color indexed="8"/>
        <rFont val="Arial"/>
        <family val="2"/>
      </rPr>
      <t>(si existant)</t>
    </r>
  </si>
  <si>
    <t>Stock</t>
  </si>
  <si>
    <t>GR (Mono/Multi)</t>
  </si>
  <si>
    <t>Interlocuteur Paiement : Civilité</t>
  </si>
  <si>
    <t>Interlocuteur Paiement : Nom</t>
  </si>
  <si>
    <t>Interlocuteur Paiement : Prénom</t>
  </si>
  <si>
    <t>Interlocuteur Paiement : Téléphone</t>
  </si>
  <si>
    <t>Interlocuteur Paiement : Mail</t>
  </si>
  <si>
    <t>Interlocuteur Facturation : N° de la rue</t>
  </si>
  <si>
    <t>Interlocuteur Facturation : Voie / Rue</t>
  </si>
  <si>
    <t>Interlocuteur Facturation : Code Postal</t>
  </si>
  <si>
    <t>Interlocuteur Facturation : Commune</t>
  </si>
  <si>
    <t>Interlocuteur Facturation : Pays</t>
  </si>
  <si>
    <t>Mode de paiement et coordonnées des interlocuteurs</t>
  </si>
  <si>
    <t>CARD-S</t>
  </si>
  <si>
    <t>CRAE</t>
  </si>
  <si>
    <t>Adresse du Siège Social : Complément</t>
  </si>
  <si>
    <t>Interlocuteur Facturation : Complément</t>
  </si>
  <si>
    <t>Interlocuteur Paiement : N° de la rue</t>
  </si>
  <si>
    <t>Interlocuteur Paiement : Voie / Rue</t>
  </si>
  <si>
    <t>Interlocuteur Paiement : Complément</t>
  </si>
  <si>
    <t>Interlocuteur Paiement :  Code Postal</t>
  </si>
  <si>
    <t>Interlocuteur Paiement : Commune</t>
  </si>
  <si>
    <t>Interlocuteur Paiement : Pays</t>
  </si>
  <si>
    <t>Filière</t>
  </si>
  <si>
    <t>Modalités d'activation spécifiques (hors MA, hors NEBEF)</t>
  </si>
  <si>
    <t>N° de voie</t>
  </si>
  <si>
    <t>Nom de la voie</t>
  </si>
  <si>
    <t>Code Postal  
commune</t>
  </si>
  <si>
    <t>Libellé 
commune</t>
  </si>
  <si>
    <t>Complément 
d'adresse</t>
  </si>
  <si>
    <t>Date entrée en OA</t>
  </si>
  <si>
    <t>Date de sortie d'OA</t>
  </si>
  <si>
    <t>Non</t>
  </si>
  <si>
    <t>Action</t>
  </si>
  <si>
    <t>Role</t>
  </si>
  <si>
    <t>Ajout</t>
  </si>
  <si>
    <t>EC</t>
  </si>
  <si>
    <t>Retrait</t>
  </si>
  <si>
    <t>RPC</t>
  </si>
  <si>
    <t>Modification</t>
  </si>
  <si>
    <t>EC et RPC</t>
  </si>
  <si>
    <t>Caracteristique</t>
  </si>
  <si>
    <t>En projet</t>
  </si>
  <si>
    <t>Mode_paiement</t>
  </si>
  <si>
    <t>En service</t>
  </si>
  <si>
    <t>Chèque</t>
  </si>
  <si>
    <t>Prélèvement</t>
  </si>
  <si>
    <t>Civilite</t>
  </si>
  <si>
    <t>Mono</t>
  </si>
  <si>
    <t>Monsieur</t>
  </si>
  <si>
    <t>Multi</t>
  </si>
  <si>
    <t>Madame</t>
  </si>
  <si>
    <t>Booleen</t>
  </si>
  <si>
    <t>Oui</t>
  </si>
  <si>
    <t>Avec</t>
  </si>
  <si>
    <t>Sans</t>
  </si>
  <si>
    <t>GEFAR-P (Projet)</t>
  </si>
  <si>
    <t>Nature_identifiant_Production_Service</t>
  </si>
  <si>
    <t>Nature_identifiant_Production_Projet</t>
  </si>
  <si>
    <t>Nature_identifiant_Effacement</t>
  </si>
  <si>
    <t>Liaison_entite_Production</t>
  </si>
  <si>
    <t>Liaison_entite_Effacement</t>
  </si>
  <si>
    <t>Exploitant</t>
  </si>
  <si>
    <t>Qualite_demandeur</t>
  </si>
  <si>
    <t>Numéro de téléphone portable pour signature électronique
format : + 33 [6-7]xx xxx xxx</t>
  </si>
  <si>
    <t>Regime_certification</t>
  </si>
  <si>
    <t>Dérogatoire</t>
  </si>
  <si>
    <t>Générique</t>
  </si>
  <si>
    <t>Type_technique</t>
  </si>
  <si>
    <t>Production</t>
  </si>
  <si>
    <t>Effacement</t>
  </si>
  <si>
    <t>Methode_certification_generique</t>
  </si>
  <si>
    <t>Methode_certification_derogatoire</t>
  </si>
  <si>
    <t>Liste_vide</t>
  </si>
  <si>
    <t>Date prévisionnelle de mise en service</t>
  </si>
  <si>
    <t>Methode_certification</t>
  </si>
  <si>
    <t>Liaison_entite</t>
  </si>
  <si>
    <t>Nature_identifiant</t>
  </si>
  <si>
    <t>Date de rattachement au RPC (01/01/AL)</t>
  </si>
  <si>
    <t>Calcul normatif</t>
  </si>
  <si>
    <t>Dérogation au tunnel de certification</t>
  </si>
  <si>
    <t>Code EIC du demandeur</t>
  </si>
  <si>
    <t>Date prévisionnelle de mise en service (projet Effacement)</t>
  </si>
  <si>
    <t>Adresse e-mail pour les flux informatiques (ex : Collecte des paramètres de certification)</t>
  </si>
  <si>
    <t>Accord sur la signature électronique pour le contrat GRD-Exploitant et le contrat de certification</t>
  </si>
  <si>
    <t>Derogation</t>
  </si>
  <si>
    <t>Pluriannuelle</t>
  </si>
  <si>
    <t>Eolien onshore</t>
  </si>
  <si>
    <t>Eolien offshore</t>
  </si>
  <si>
    <t>Solaire</t>
  </si>
  <si>
    <t>Fil de l'eau</t>
  </si>
  <si>
    <t>Première année de dérogation (pluriannuelle)</t>
  </si>
  <si>
    <t>Autre</t>
  </si>
  <si>
    <t>Autre renouvelable</t>
  </si>
  <si>
    <t>Biomasse</t>
  </si>
  <si>
    <t>Déchets industriels</t>
  </si>
  <si>
    <t>Eclusé</t>
  </si>
  <si>
    <t>Gaz houille/charbon</t>
  </si>
  <si>
    <t>Gaz issu du charbon</t>
  </si>
  <si>
    <t>Géothermie</t>
  </si>
  <si>
    <t>Lac</t>
  </si>
  <si>
    <t>Marine</t>
  </si>
  <si>
    <t>Pétrole de schiste</t>
  </si>
  <si>
    <t>Pétrole, fioul</t>
  </si>
  <si>
    <t>Pompage hydraulique</t>
  </si>
  <si>
    <t>Batterie</t>
  </si>
  <si>
    <t>Tourbe</t>
  </si>
  <si>
    <t>FiliereNonOANormatif</t>
  </si>
  <si>
    <t>Signataire du contrat GRD Exploitant (si existant) ou du Contrat de certification sinon : Civilité</t>
  </si>
  <si>
    <t>Signataire du contrat GRD Exploitant (si existant) ou du Contrat de certification sinon : Nom</t>
  </si>
  <si>
    <t>Signataire du contrat GRD Exploitant (si existant) ou du Contrat de certification sinon : Prénom</t>
  </si>
  <si>
    <t>Signataire du contrat GRD Exploitant (si existant) ou du Contrat de certification sinon : Fonction</t>
  </si>
  <si>
    <t>Signataire du contrat GRD Exploitant (si existant) ou du Contrat de certification sinon : Téléphone</t>
  </si>
  <si>
    <t xml:space="preserve">Signataire du contrat GRD Exploitant (si existant) ou du Contrat de certification sinon : Mail (cette adresse sera utilisée en cas de signature électronique) </t>
  </si>
  <si>
    <t>Puissance Disponible à PP2 (en MW) de l'EDC</t>
  </si>
  <si>
    <t>Emax j (en MWh) de l'EDC</t>
  </si>
  <si>
    <t>Emax h (en MWh) de l'EDC</t>
  </si>
  <si>
    <r>
      <t xml:space="preserve">Identifiant RTE de l’EDC </t>
    </r>
    <r>
      <rPr>
        <b/>
        <sz val="10"/>
        <color theme="1"/>
        <rFont val="Arial"/>
        <family val="2"/>
      </rPr>
      <t>(si existant)</t>
    </r>
  </si>
  <si>
    <r>
      <t xml:space="preserve">Identifiant GRD de l'EDC </t>
    </r>
    <r>
      <rPr>
        <b/>
        <sz val="10"/>
        <color theme="1"/>
        <rFont val="Arial"/>
        <family val="2"/>
      </rPr>
      <t>(si existant)</t>
    </r>
  </si>
  <si>
    <t>Pièces jointes:</t>
  </si>
  <si>
    <t>PRODUCTION / EFFACEMENT</t>
  </si>
  <si>
    <t xml:space="preserve">Mandat pour les sites de soutirage </t>
  </si>
  <si>
    <t>cf Modèle</t>
  </si>
  <si>
    <t>Au format JJMMAA_MGR_XXXX</t>
  </si>
  <si>
    <t>cf Guide pour les dérogations au tunnel</t>
  </si>
  <si>
    <t>Référence RTE de l'EDC, si EDC déjà existante</t>
  </si>
  <si>
    <t>Nom du titulaire de l'EDC</t>
  </si>
  <si>
    <t>PUISSANCE_DISPO</t>
  </si>
  <si>
    <t>EMAXJ</t>
  </si>
  <si>
    <t>EMAXH</t>
  </si>
  <si>
    <t>NOMBRE DE SITES</t>
  </si>
  <si>
    <t>GLOBAL</t>
  </si>
  <si>
    <t>CERTIFICATION</t>
  </si>
  <si>
    <t>Identifiant RTE de l’EDC (si existant)</t>
  </si>
  <si>
    <t>CERTIFICATION / REEQUILIBRAGE</t>
  </si>
  <si>
    <t>Code EIC</t>
  </si>
  <si>
    <t>17X100A100A0001A</t>
  </si>
  <si>
    <t>17X100B100A2097P</t>
  </si>
  <si>
    <t>17X100B100A2132C</t>
  </si>
  <si>
    <t>17X100A100A05473</t>
  </si>
  <si>
    <t>17X100B100A2107B</t>
  </si>
  <si>
    <t>17X100B100A2068W</t>
  </si>
  <si>
    <t>17X100B100A21526</t>
  </si>
  <si>
    <t>17X100B100A2121H</t>
  </si>
  <si>
    <t>17X100B100B2083U</t>
  </si>
  <si>
    <t>17X100B100A20449</t>
  </si>
  <si>
    <t>17X100A100A04671</t>
  </si>
  <si>
    <t>17X100B100A20635</t>
  </si>
  <si>
    <t>17X100B100A2122F</t>
  </si>
  <si>
    <t>17X100B100B2066U</t>
  </si>
  <si>
    <t>17X100A100A0416I</t>
  </si>
  <si>
    <t>17X100A100A0445B</t>
  </si>
  <si>
    <t>17X100B100A2022J</t>
  </si>
  <si>
    <t>17X100B100A20554</t>
  </si>
  <si>
    <t>17X100B100A20198</t>
  </si>
  <si>
    <t>17X100B100B20257</t>
  </si>
  <si>
    <t>17X100A100A03748</t>
  </si>
  <si>
    <t>17X100B100A2041F</t>
  </si>
  <si>
    <t>17X100B100A20627</t>
  </si>
  <si>
    <t>17X100B100A2059X</t>
  </si>
  <si>
    <t>17X100B100A2085W</t>
  </si>
  <si>
    <t>17X100B100A2067Y</t>
  </si>
  <si>
    <t>17X100B100A2040H</t>
  </si>
  <si>
    <t>17X100B100A2058Z</t>
  </si>
  <si>
    <t>17X100B100A20651</t>
  </si>
  <si>
    <t>17X100B100A2030K</t>
  </si>
  <si>
    <t>17X100B100A2102L</t>
  </si>
  <si>
    <t>17X100B100A2115C</t>
  </si>
  <si>
    <t>17X100B100A20619</t>
  </si>
  <si>
    <t>17X100A100A03578</t>
  </si>
  <si>
    <t>17X100A100A05546</t>
  </si>
  <si>
    <t>17X100B100A20295</t>
  </si>
  <si>
    <t>17X100B100B2147U</t>
  </si>
  <si>
    <t>17X100B100A21364</t>
  </si>
  <si>
    <t>17X100B100A2120J</t>
  </si>
  <si>
    <t>17X100B100A20708</t>
  </si>
  <si>
    <t>17X100B100A20392</t>
  </si>
  <si>
    <t>17X100A100A03683</t>
  </si>
  <si>
    <t>17X100B100A2035A</t>
  </si>
  <si>
    <t>17X100B100A2086U</t>
  </si>
  <si>
    <t>17X100B100A2148Y</t>
  </si>
  <si>
    <t>17X100B100A2089O</t>
  </si>
  <si>
    <t>17X100B100A20481</t>
  </si>
  <si>
    <t>17X100B100A21445</t>
  </si>
  <si>
    <t>17X100B100A2016E</t>
  </si>
  <si>
    <t>17X100A100A0523H</t>
  </si>
  <si>
    <t>17X100B100A20473</t>
  </si>
  <si>
    <t>17X100B100A20457</t>
  </si>
  <si>
    <t>17X100B100A2017C</t>
  </si>
  <si>
    <t>17X100B100A2033E</t>
  </si>
  <si>
    <t>17X100B100A2050E</t>
  </si>
  <si>
    <t>17X100B100A20546</t>
  </si>
  <si>
    <t>17X100B100A20732</t>
  </si>
  <si>
    <t>17X100B100A2021L</t>
  </si>
  <si>
    <t>17X100B100A20368</t>
  </si>
  <si>
    <t>17X100B100A2100P</t>
  </si>
  <si>
    <t>17X100B100A2009B</t>
  </si>
  <si>
    <t>17X100B100A2020N</t>
  </si>
  <si>
    <t>17X100B100B2010K</t>
  </si>
  <si>
    <t>17X100B100A2011O</t>
  </si>
  <si>
    <t>17X100B100A21178</t>
  </si>
  <si>
    <t>17X100B100A20287</t>
  </si>
  <si>
    <t>17X100B100A2013K</t>
  </si>
  <si>
    <t>17X100B100A20570</t>
  </si>
  <si>
    <t>17X100B100A2114E</t>
  </si>
  <si>
    <t>17X100B100A2131E</t>
  </si>
  <si>
    <t>17X100B100A2087S</t>
  </si>
  <si>
    <t>17X100B100A2006H</t>
  </si>
  <si>
    <t>17X100B100B20087</t>
  </si>
  <si>
    <t>17X100B100A2043B</t>
  </si>
  <si>
    <t>17X100B100A2031I</t>
  </si>
  <si>
    <t>17X100B100A2026B</t>
  </si>
  <si>
    <t>17X100B100A2014I</t>
  </si>
  <si>
    <t>17X100B100B20427</t>
  </si>
  <si>
    <t>17X100A100A04388</t>
  </si>
  <si>
    <t>17XST-AVOLD2096H</t>
  </si>
  <si>
    <t>17X100B100A2157X</t>
  </si>
  <si>
    <t>17X100A100A0503N</t>
  </si>
  <si>
    <t>17X100B100B21407</t>
  </si>
  <si>
    <t>17X100A100A0404P</t>
  </si>
  <si>
    <t>17X100B100A21542</t>
  </si>
  <si>
    <t>17X100B100A21275</t>
  </si>
  <si>
    <t>17X100B100A2113G</t>
  </si>
  <si>
    <t>17X100B100A21356</t>
  </si>
  <si>
    <t>17X100B100A2139Z</t>
  </si>
  <si>
    <t>17X100B100A2095T</t>
  </si>
  <si>
    <t>17X100B100A2092Z</t>
  </si>
  <si>
    <t>17X100B100A21089</t>
  </si>
  <si>
    <t>17X100B100A2078T</t>
  </si>
  <si>
    <t>17X100B100A2003N</t>
  </si>
  <si>
    <t>17X100B100A21186</t>
  </si>
  <si>
    <t>17X100B100A20821</t>
  </si>
  <si>
    <t>17X100B100B2064Y</t>
  </si>
  <si>
    <t>17X100B100A21097</t>
  </si>
  <si>
    <t>17X100A100A04752</t>
  </si>
  <si>
    <t>17X100B100A20716</t>
  </si>
  <si>
    <t>17X100A100A03772</t>
  </si>
  <si>
    <t>17X100B100A2034C</t>
  </si>
  <si>
    <t>17X100B100A20376</t>
  </si>
  <si>
    <t>17X100B100A20465</t>
  </si>
  <si>
    <t>17X100B100A20562</t>
  </si>
  <si>
    <t>17X100A100A0592Z</t>
  </si>
  <si>
    <t>17X100B100A2116A</t>
  </si>
  <si>
    <t>17X100B100A2094V</t>
  </si>
  <si>
    <t>17X100A100B04447</t>
  </si>
  <si>
    <t>17X100B100A2075Z</t>
  </si>
  <si>
    <t>17X100A100A0513K</t>
  </si>
  <si>
    <t>17X100A100B0591V</t>
  </si>
  <si>
    <t>17X100B100B2081Y</t>
  </si>
  <si>
    <t>17X100B100A20902</t>
  </si>
  <si>
    <t>17X100B100A2110M</t>
  </si>
  <si>
    <t>17X100B100A2156Z</t>
  </si>
  <si>
    <t>17X100B100A21267</t>
  </si>
  <si>
    <t>17X100B100A2141B</t>
  </si>
  <si>
    <t>17X100B100A2093X</t>
  </si>
  <si>
    <t>17X100B100A21291</t>
  </si>
  <si>
    <t>17X100A100A0396Z</t>
  </si>
  <si>
    <t>17X100A100A0462B</t>
  </si>
  <si>
    <t>17X100B100B2001L</t>
  </si>
  <si>
    <t>17X100B100A2032G</t>
  </si>
  <si>
    <t>17X100B100A2015G</t>
  </si>
  <si>
    <t>17X100B100A2024F</t>
  </si>
  <si>
    <t>17X100B100A20279</t>
  </si>
  <si>
    <t>17X100B100A2007F</t>
  </si>
  <si>
    <t>Date de rupture de performance/rénovation
ou Date de début  de maintenance</t>
  </si>
  <si>
    <t>Date de fin de maintenance</t>
  </si>
  <si>
    <t>FiliereOANormatifPost2023</t>
  </si>
  <si>
    <t>Biogaz</t>
  </si>
  <si>
    <t>CCG</t>
  </si>
  <si>
    <t>Cogénération fioul</t>
  </si>
  <si>
    <t>Cogénération gaz</t>
  </si>
  <si>
    <t>Houille/charbon</t>
  </si>
  <si>
    <t>TAC fioul</t>
  </si>
  <si>
    <t>TAC gaz</t>
  </si>
  <si>
    <t>Puissance Disponible à PP2 (en MW)
(*) en multiGR</t>
  </si>
  <si>
    <t>Emax j (en MWh)
(*) en multiGR</t>
  </si>
  <si>
    <t>Emax h (en MWh)
(*) en multiGR</t>
  </si>
  <si>
    <t>Référence (*)</t>
  </si>
  <si>
    <t xml:space="preserve"> Nom/raison sociale 
utilisateur du réseau (*)</t>
  </si>
  <si>
    <t>Code INSEE commune ou nom du GRD (*)</t>
  </si>
  <si>
    <t>Puissance souscrite (en MVA)
(si &gt;36kVA)
(*) si Psouscite&gt;36kVA</t>
  </si>
  <si>
    <t>NOM GR</t>
  </si>
  <si>
    <t>RANG</t>
  </si>
  <si>
    <t>Nombre d'heures d'activation possible</t>
  </si>
  <si>
    <t>Kj
17-22</t>
  </si>
  <si>
    <t>Kj
23+</t>
  </si>
  <si>
    <t>Nombre de jours d'activation possible</t>
  </si>
  <si>
    <t>Kh
17-22</t>
  </si>
  <si>
    <t>Kh
23+</t>
  </si>
  <si>
    <t>RTE</t>
  </si>
  <si>
    <t>10XFR-RTE------Q</t>
  </si>
  <si>
    <t>-</t>
  </si>
  <si>
    <t>17X100B100A2149W</t>
  </si>
  <si>
    <t>Numéro de requête Multi-GR</t>
  </si>
  <si>
    <t>NCC Demandé (MW)</t>
  </si>
  <si>
    <t>Estimation à fournir</t>
  </si>
  <si>
    <t>Kj (Effacement)</t>
  </si>
  <si>
    <t>Kh (Effacement)</t>
  </si>
  <si>
    <t>Tunnel effacement</t>
  </si>
  <si>
    <t>Code EIC du GR</t>
  </si>
  <si>
    <t>Paramètres</t>
  </si>
  <si>
    <t>NCC</t>
  </si>
  <si>
    <t>Maille du GR</t>
  </si>
  <si>
    <t>FiliereOANormatifAnte2023</t>
  </si>
  <si>
    <t>Autre fioul</t>
  </si>
  <si>
    <t>Autre gaz</t>
  </si>
  <si>
    <t>Déchets ménagers</t>
  </si>
  <si>
    <t>Biocombustibles</t>
  </si>
  <si>
    <t>Multifilière</t>
  </si>
  <si>
    <t>Multifilière hydraulique</t>
  </si>
  <si>
    <t>CLES</t>
  </si>
  <si>
    <t>VALEURS</t>
  </si>
  <si>
    <t>OPTIONS, FORMAT, UNITES,…</t>
  </si>
  <si>
    <t>Supprimé</t>
  </si>
  <si>
    <t>[Préqualification,demande de certification]</t>
  </si>
  <si>
    <t>ZZZZ0</t>
  </si>
  <si>
    <t>supprimé  en 2.0.4</t>
  </si>
  <si>
    <r>
      <rPr>
        <sz val="7"/>
        <color indexed="8"/>
        <rFont val="Times New Roman"/>
        <family val="1"/>
      </rPr>
      <t xml:space="preserve"> </t>
    </r>
    <r>
      <rPr>
        <b/>
        <i/>
        <sz val="10"/>
        <color indexed="8"/>
        <rFont val="Arial"/>
        <family val="2"/>
      </rPr>
      <t>Identification du titulaire de la demande</t>
    </r>
  </si>
  <si>
    <t>[Exploitant, Mandataire]</t>
  </si>
  <si>
    <t>ZZZZ1</t>
  </si>
  <si>
    <t>valeurs modifiées en 2.0</t>
  </si>
  <si>
    <t>Code EIC affecté par RTE</t>
  </si>
  <si>
    <t>16 caractères</t>
  </si>
  <si>
    <t>ZZZZ2</t>
  </si>
  <si>
    <t>Raison sociale</t>
  </si>
  <si>
    <t>ZZZZ3</t>
  </si>
  <si>
    <t>Code NAF (sauf si étranger)</t>
  </si>
  <si>
    <t>ZZZZ4</t>
  </si>
  <si>
    <t>ZZZZ5</t>
  </si>
  <si>
    <t>ZZZZ6</t>
  </si>
  <si>
    <t>mise en forme</t>
  </si>
  <si>
    <t>ZZZZ7</t>
  </si>
  <si>
    <t>Numéro de téléphone du siège social</t>
  </si>
  <si>
    <t>ZZZZ12</t>
  </si>
  <si>
    <t>Date début de la convention GRD--Exploitant</t>
  </si>
  <si>
    <t xml:space="preserve"> (JJ/MM/AAAA)</t>
  </si>
  <si>
    <t>ZZZZ13</t>
  </si>
  <si>
    <t>N° de convention (affecté par ERDF)</t>
  </si>
  <si>
    <t>ZZZZ14</t>
  </si>
  <si>
    <t>supprimé en version 2.2</t>
  </si>
  <si>
    <t>Adresse du siège social : N°</t>
  </si>
  <si>
    <t>ZZZZ15</t>
  </si>
  <si>
    <t>Adresse du siège social : Voie / Rue</t>
  </si>
  <si>
    <t>ZZZZ16</t>
  </si>
  <si>
    <t>Adresse du siège social : Complément</t>
  </si>
  <si>
    <t>ZZZZ17</t>
  </si>
  <si>
    <t>Adresse du siège social : Code postal</t>
  </si>
  <si>
    <t>ZZZZ18</t>
  </si>
  <si>
    <t>Adresse du siège social : Commune</t>
  </si>
  <si>
    <t>ZZZZ19</t>
  </si>
  <si>
    <t>Adresse du siège social : Pays</t>
  </si>
  <si>
    <t>ZZZZ20</t>
  </si>
  <si>
    <t>N° du RCS</t>
  </si>
  <si>
    <t>ZZZZ21</t>
  </si>
  <si>
    <t>Ville du RCS</t>
  </si>
  <si>
    <t>ZZZZ22</t>
  </si>
  <si>
    <t>ZZZZ28</t>
  </si>
  <si>
    <t>ZZZZ29</t>
  </si>
  <si>
    <t>Nom de la banque de prélèvement</t>
  </si>
  <si>
    <t>ZZZZ30</t>
  </si>
  <si>
    <t>Adresse de la banque de prélèvement : N°</t>
  </si>
  <si>
    <t>ZZZZ31</t>
  </si>
  <si>
    <t>Adresse de la banque de prélèvement : Voie / Rue</t>
  </si>
  <si>
    <t>ZZZZ32</t>
  </si>
  <si>
    <t>Adresse de la banque de prélèvement : Complément</t>
  </si>
  <si>
    <t>ZZZZ33</t>
  </si>
  <si>
    <t>Adresse de la banque de prélèvement : Code postal</t>
  </si>
  <si>
    <t>ZZZZ34</t>
  </si>
  <si>
    <t>Adresse de la banque de prélèvement : Commune</t>
  </si>
  <si>
    <t>ZZZZ35</t>
  </si>
  <si>
    <t>Adresse de la banque de prélèvement : Pays</t>
  </si>
  <si>
    <t>ZZZZ36</t>
  </si>
  <si>
    <t>Coordonnées bancaires (IBAN)</t>
  </si>
  <si>
    <t>ZZZZ37</t>
  </si>
  <si>
    <t>Coordonnées bancaires (BIC)</t>
  </si>
  <si>
    <t>ZZZZ38</t>
  </si>
  <si>
    <t>N° de client dans PGI affecté par ERDF</t>
  </si>
  <si>
    <t>ZZZZ39</t>
  </si>
  <si>
    <t>Signataire du contrat GRD-Exploitant : Civilité</t>
  </si>
  <si>
    <t>ZZZZ40</t>
  </si>
  <si>
    <t>Signataire du contrat GRD- Exploitant : Nom</t>
  </si>
  <si>
    <t>ZZZZ41</t>
  </si>
  <si>
    <t>Signataire du contrat GRD- Exploitant : Prénom</t>
  </si>
  <si>
    <t>ZZZZ42</t>
  </si>
  <si>
    <t>Signataire du contrat GRD-Exploitant : Fonction</t>
  </si>
  <si>
    <t>ZZZZ43</t>
  </si>
  <si>
    <t>Signataire du contrat GRD- Exploitant : Téléphone</t>
  </si>
  <si>
    <t>ZZZZ44</t>
  </si>
  <si>
    <t>Signataire du contrat GRD- Exploitant : Email</t>
  </si>
  <si>
    <t>ZZZZ45</t>
  </si>
  <si>
    <t>ZZZZ46</t>
  </si>
  <si>
    <t>ZZZZ47</t>
  </si>
  <si>
    <t>ZZZZ48</t>
  </si>
  <si>
    <t>ZZZZ49</t>
  </si>
  <si>
    <t>ZZZZ50</t>
  </si>
  <si>
    <t>ZZZZ51</t>
  </si>
  <si>
    <t>ZZZZ52</t>
  </si>
  <si>
    <t>ZZZZ53</t>
  </si>
  <si>
    <t>ZZZZ54</t>
  </si>
  <si>
    <t>ZZZZ55</t>
  </si>
  <si>
    <t>ZZZZ56</t>
  </si>
  <si>
    <t>ZZZZ57</t>
  </si>
  <si>
    <t>ZZZZ58</t>
  </si>
  <si>
    <t>ZZZZ59</t>
  </si>
  <si>
    <t>ZZZZ60</t>
  </si>
  <si>
    <t>ZZZZ61</t>
  </si>
  <si>
    <t>ZZZZ62</t>
  </si>
  <si>
    <t>ZZZZ63</t>
  </si>
  <si>
    <t>ZZZZ64</t>
  </si>
  <si>
    <t>ZZZZ65</t>
  </si>
  <si>
    <t>ZZZZ66</t>
  </si>
  <si>
    <t>ZZZZ67</t>
  </si>
  <si>
    <t>ZZZZ68</t>
  </si>
  <si>
    <t>ZZZZ69</t>
  </si>
  <si>
    <t>ZZZZ70</t>
  </si>
  <si>
    <t>ZZZZ71</t>
  </si>
  <si>
    <t>ZZZZ104</t>
  </si>
  <si>
    <t>ZZZZ105</t>
  </si>
  <si>
    <t>ZZZZ106</t>
  </si>
  <si>
    <t>ZZZZ107</t>
  </si>
  <si>
    <t>ZZZZ108</t>
  </si>
  <si>
    <t>ZZZZ109</t>
  </si>
  <si>
    <t>Demande</t>
  </si>
  <si>
    <t>AAAA</t>
  </si>
  <si>
    <t>ZZZZ72</t>
  </si>
  <si>
    <t xml:space="preserve"> [Mono, Multi]</t>
  </si>
  <si>
    <t>ZZZZ73</t>
  </si>
  <si>
    <t xml:space="preserve"> [Production, Effacement]</t>
  </si>
  <si>
    <t>ZZZZ74</t>
  </si>
  <si>
    <t xml:space="preserve"> [En Service, En Projet]</t>
  </si>
  <si>
    <t>ZZZZ75</t>
  </si>
  <si>
    <t>position modifiée en V2.0.4</t>
  </si>
  <si>
    <t>Identifiant EDC si existant</t>
  </si>
  <si>
    <t>ZZZZ76</t>
  </si>
  <si>
    <t>OA</t>
  </si>
  <si>
    <t xml:space="preserve"> [OUI, NON]</t>
  </si>
  <si>
    <t>ZZZZ77</t>
  </si>
  <si>
    <t xml:space="preserve"> [Calcul sur le réalisé, calcul normatif]</t>
  </si>
  <si>
    <t>ZZZZ78</t>
  </si>
  <si>
    <t>Régime</t>
  </si>
  <si>
    <t xml:space="preserve"> [Dérogatoire, Générique]</t>
  </si>
  <si>
    <t>ZZZZ79</t>
  </si>
  <si>
    <t xml:space="preserve"> [Eolien onshore,Eolien offshore,Fil de l'eau,Solaire,Autre,Autre renouvelable,Biomasse,Déchets industriels,Eclusé,Gaz houille/charbon,Gaz issu du charbon,Géothermie,Lac,Marine,Pétrole de schiste,Pétrole, fioul,Pompage]hydraulique,Batterie,Tourbe]</t>
  </si>
  <si>
    <t>ZZZZ110</t>
  </si>
  <si>
    <t>valeurs modifiées en V2.0.6</t>
  </si>
  <si>
    <t>ZZZZ80</t>
  </si>
  <si>
    <t>ZZZZ81</t>
  </si>
  <si>
    <t>Numéro de requête RTE (si Multi GR)</t>
  </si>
  <si>
    <t>ZZZZ82</t>
  </si>
  <si>
    <t>Date de mis en service (projet d'effacement)</t>
  </si>
  <si>
    <t>ZZZZ83</t>
  </si>
  <si>
    <t>Pour production = [multiEDC multiEDA , EDC multiEDA horsEDA, non liée] ; Pour effacement = [Effacement]</t>
  </si>
  <si>
    <t>ZZZZ84</t>
  </si>
  <si>
    <t>valeurs modifiées en V2.0.4</t>
  </si>
  <si>
    <t>Entité de certification</t>
  </si>
  <si>
    <t>Puissance Disponible MW</t>
  </si>
  <si>
    <t>unité = MégaWatt, précision ?</t>
  </si>
  <si>
    <t>ZZZZ85</t>
  </si>
  <si>
    <t>Emax j MWh</t>
  </si>
  <si>
    <t>ZZZZ86</t>
  </si>
  <si>
    <t>Emax h MWh</t>
  </si>
  <si>
    <t>ZZZZ87</t>
  </si>
  <si>
    <t>Réservé AAM</t>
  </si>
  <si>
    <t>Date de réception de la demande</t>
  </si>
  <si>
    <t>ZZZZ88</t>
  </si>
  <si>
    <t>supprimé en V2.0.4</t>
  </si>
  <si>
    <t>Existence du dossier technique si régime dérogatoire</t>
  </si>
  <si>
    <t>ZZZZ89</t>
  </si>
  <si>
    <t>supprimé en version 2.0</t>
  </si>
  <si>
    <t>Existence du mandat si mandataire</t>
  </si>
  <si>
    <t>ZZZZ90</t>
  </si>
  <si>
    <t>Attestation du premier terme du règlement financier</t>
  </si>
  <si>
    <t>ZZZZ91</t>
  </si>
  <si>
    <t>Attestation de la sécurisation financière du projet</t>
  </si>
  <si>
    <t>ZZZZ92</t>
  </si>
  <si>
    <t>Trigramme du chargé de traitement</t>
  </si>
  <si>
    <t>3 caractères A-Z</t>
  </si>
  <si>
    <t>ZZZZ93</t>
  </si>
  <si>
    <t>Existence de la pièce Accord de rattachement RPC</t>
  </si>
  <si>
    <t>ZZZZ94</t>
  </si>
  <si>
    <t>Validation par AAM du régime dérogatoire le cas échéant</t>
  </si>
  <si>
    <t>ZZZZ95</t>
  </si>
  <si>
    <t>Date départ RECOFLUX</t>
  </si>
  <si>
    <t>ZZZZ96</t>
  </si>
  <si>
    <t>Date retour RECOFLUX</t>
  </si>
  <si>
    <t>ZZZZ97</t>
  </si>
  <si>
    <t>Valeur proposée par RECOFLUX</t>
  </si>
  <si>
    <t>ZZZZ98</t>
  </si>
  <si>
    <t>complément</t>
  </si>
  <si>
    <t>Accord sur la signature électronique pour le contrat de certification avec RTE</t>
  </si>
  <si>
    <t>ZZZZ99</t>
  </si>
  <si>
    <t>ZZZZ100</t>
  </si>
  <si>
    <t>Date de rattachement au RPC</t>
  </si>
  <si>
    <t>ZZZZ101</t>
  </si>
  <si>
    <t>Modalités d'activations spécifiques (hors MA, hors NEBEF)</t>
  </si>
  <si>
    <t>ZZZZ102</t>
  </si>
  <si>
    <t xml:space="preserve"> [AVEC,SANS]</t>
  </si>
  <si>
    <t>ZZZZ103</t>
  </si>
  <si>
    <t>Caractère thermosensible</t>
  </si>
  <si>
    <t>ZZZZ116</t>
  </si>
  <si>
    <t>supprimé en version 2.0.4</t>
  </si>
  <si>
    <t>complément spec lot 4</t>
  </si>
  <si>
    <t>K- Bis</t>
  </si>
  <si>
    <t>ZZZZ111</t>
  </si>
  <si>
    <t>Attestation du caractère thermosensible</t>
  </si>
  <si>
    <t>ZZZZ112</t>
  </si>
  <si>
    <t>Pièce(s) justificative(s) de l’Emaxj,EDC,certifiée</t>
  </si>
  <si>
    <t>ZZZZ113</t>
  </si>
  <si>
    <t>Preuve que l'EDC ne peut pas techniquement participer au MA</t>
  </si>
  <si>
    <t>ZZZZ114</t>
  </si>
  <si>
    <t>Existence du mandat SEPA + RIB</t>
  </si>
  <si>
    <t>ZZZZ115</t>
  </si>
  <si>
    <t>complément version 2.0 du formulaire</t>
  </si>
  <si>
    <t>ajouté en version 2.0</t>
  </si>
  <si>
    <t>Numéro de téléphone portable pour signature électronique</t>
  </si>
  <si>
    <t>Validation par AAM de la méthode normative</t>
  </si>
  <si>
    <t>ZZZZ117</t>
  </si>
  <si>
    <t>Libellé interne de l'EDC</t>
  </si>
  <si>
    <t>ZZZZ118</t>
  </si>
  <si>
    <t>Référence ADEEF de la demande</t>
  </si>
  <si>
    <t>ZZZZ119</t>
  </si>
  <si>
    <t>complément version 2.0.2 du formulaire</t>
  </si>
  <si>
    <t>ZZZZ120</t>
  </si>
  <si>
    <t>ajouté en version 2.2 de SIKAPA</t>
  </si>
  <si>
    <t>ZZZZ121</t>
  </si>
  <si>
    <t xml:space="preserve"> [OUI, PLURIANNUELLE,NON]</t>
  </si>
  <si>
    <t>ZZZZ122</t>
  </si>
  <si>
    <t>modifié en version 2.0.4</t>
  </si>
  <si>
    <t>Valeur de référence  (en MW)</t>
  </si>
  <si>
    <t>ZZZZ123</t>
  </si>
  <si>
    <t>supprimé en version 2.0.4 de SIKAPA</t>
  </si>
  <si>
    <t>Validation du dossier de dérogation au tunnel de certification</t>
  </si>
  <si>
    <t>ZZZZ124</t>
  </si>
  <si>
    <t>Validation de la pièce justificative d'entrée/sortie d'OA</t>
  </si>
  <si>
    <t>ZZZZ125</t>
  </si>
  <si>
    <t>complément version 2.0.4 du formulaire</t>
  </si>
  <si>
    <t>Nombre entier 4 chiffres</t>
  </si>
  <si>
    <t>ajouté  en V2.0.4</t>
  </si>
  <si>
    <t>Version 2.0.7</t>
  </si>
  <si>
    <t>Cette feuille sera protégée et masquée en amont de la diffusion. Seuls les onglets "Collecte de la demande" et Réf° contractuelles des sites" seront visibles</t>
  </si>
  <si>
    <r>
      <t xml:space="preserve">Messages aux utilisateurs : 
</t>
    </r>
    <r>
      <rPr>
        <sz val="12"/>
        <color theme="3"/>
        <rFont val="Calibri"/>
        <family val="2"/>
        <scheme val="minor"/>
      </rPr>
      <t>- Cet onglet est  à remplir uniquement pour les</t>
    </r>
    <r>
      <rPr>
        <b/>
        <sz val="12"/>
        <color theme="3"/>
        <rFont val="Calibri"/>
        <family val="2"/>
        <scheme val="minor"/>
      </rPr>
      <t xml:space="preserve"> demandes MultiGR
- </t>
    </r>
    <r>
      <rPr>
        <sz val="12"/>
        <color theme="3"/>
        <rFont val="Calibri"/>
        <family val="2"/>
        <scheme val="minor"/>
      </rPr>
      <t xml:space="preserve">Cette liste est </t>
    </r>
    <r>
      <rPr>
        <b/>
        <sz val="12"/>
        <color theme="3"/>
        <rFont val="Calibri"/>
        <family val="2"/>
        <scheme val="minor"/>
      </rPr>
      <t>non engageante :</t>
    </r>
    <r>
      <rPr>
        <sz val="12"/>
        <color theme="3"/>
        <rFont val="Calibri"/>
        <family val="2"/>
        <scheme val="minor"/>
      </rPr>
      <t xml:space="preserve"> elle correspond à la meilleure prévision de l'acteur, sur la base des informations à sa disposition au moment du remplissage de la demande</t>
    </r>
  </si>
  <si>
    <t>Messages aux utilisateurs : 
- les  "*" en colonne "C" indiquent les champs obligatoires en fonction de différents critères (Préqualification ou Demande de Certification ; EDC mono ou multi GR ; Règlement par chèque ou Prélèvement ; ...)
- la "Liaison d'entité" ne peut être sélectionnée qu'après renseignement du "Type technique (Production ou Effacement)</t>
  </si>
  <si>
    <t>CESML - Coopérative d'électricité de Saint Martin de Londres</t>
  </si>
  <si>
    <t>COOP - Coopérative d'électricité de Villiers sur Marne</t>
  </si>
  <si>
    <t>EDSB - Energie développement services du Briançonnais</t>
  </si>
  <si>
    <t>ENED - Enedis</t>
  </si>
  <si>
    <t>CARX - Energies Services Occitans de Carmaux</t>
  </si>
  <si>
    <t>CREU - Energies et services Creutzwald</t>
  </si>
  <si>
    <t>CLOU - Régie municipale d'électricité de Clouange</t>
  </si>
  <si>
    <t>HAGO - Energies et services d'Hagondange</t>
  </si>
  <si>
    <t>HOMB - Energies et services Hombourg-Haut</t>
  </si>
  <si>
    <t>SMAC - Energies-services Sainte Marie aux Chênes</t>
  </si>
  <si>
    <t>SAUL - Régie communale d'électricité de Saulnes</t>
  </si>
  <si>
    <t>SESS - SEML énergie et services de Seyssel</t>
  </si>
  <si>
    <t>SCHO - Energies et services Schoeneck</t>
  </si>
  <si>
    <t>BRES - Régie municipale d'électricité de La Bresse</t>
  </si>
  <si>
    <t>MLAM - Régie communale d'électricité de Montois-la-Montagne</t>
  </si>
  <si>
    <t>BITC - Régie d'électricité de Bitche</t>
  </si>
  <si>
    <t>GAND - Régie municipale d'électricité de Gandrange</t>
  </si>
  <si>
    <t>MARA - Régie municipale d'électricité et de télédistribution de Marange-Silvange</t>
  </si>
  <si>
    <t>PIER - Energies et services Pierrevillers</t>
  </si>
  <si>
    <t>ROMB - Régie municipale d'électricité et de télédistribution de Rombas</t>
  </si>
  <si>
    <t>SARR - Energies et Services Sarre-Union</t>
  </si>
  <si>
    <t>TALA - Régie municipale d'électricité et de télédistribution de Talange</t>
  </si>
  <si>
    <t>UCKA - Régie communale d'électricité d'Uckange</t>
  </si>
  <si>
    <t>LANN - Energies service de Lannemezan</t>
  </si>
  <si>
    <t>LAVAE - Energies Services Lavaur</t>
  </si>
  <si>
    <t>AVOL - Energis</t>
  </si>
  <si>
    <t>AIRE - Gascogne Energies Service</t>
  </si>
  <si>
    <t>BARRE - Gaz de Barr</t>
  </si>
  <si>
    <t>GERE - Geredis</t>
  </si>
  <si>
    <t>GIGN - Gignac Energie</t>
  </si>
  <si>
    <t>GEG - GreenAlp</t>
  </si>
  <si>
    <t>ELEK - Primeo Réseau de Distribution</t>
  </si>
  <si>
    <t>RCCE - Régie communale du câble et d'électricité de Montataire</t>
  </si>
  <si>
    <t>RCEM - Régie communale de distribution d'électricité et d'eau Mitry Mory</t>
  </si>
  <si>
    <t>GATT - Régie communale d'électricité de Gattieres</t>
  </si>
  <si>
    <t>ELBE - Régie d'électricité d'Elbeuf</t>
  </si>
  <si>
    <t>MOND - Régie communale de Montdidier</t>
  </si>
  <si>
    <t>AIGU - Régie d'électricité d'Aigueblanche</t>
  </si>
  <si>
    <t>BOZE - Régie électrique de Bozel</t>
  </si>
  <si>
    <t>COUN - Régie d’électricité Counozouls</t>
  </si>
  <si>
    <t>RROQ - Régie d'électricité de Roquebilliere</t>
  </si>
  <si>
    <t>SQUI - Régie d'électricité de Saint-Quirc</t>
  </si>
  <si>
    <t>MORE - Régie d'électricité du Morel</t>
  </si>
  <si>
    <t>SREA - Régie d'électricité du syndicat du sud de la Réole</t>
  </si>
  <si>
    <t>SMSCH - Régie municipale d'électricité de Saint Martin sur La Chambre</t>
  </si>
  <si>
    <t>TOUR - Régie d'électricité de Tours en Savoie</t>
  </si>
  <si>
    <t>AUSS - Régie électrique communale d'Aussois</t>
  </si>
  <si>
    <t>AVRI - Régie électrique d'Avrieux</t>
  </si>
  <si>
    <t>BESS - Régie électrique de Bessans</t>
  </si>
  <si>
    <t>FPUI - Régie électrique de Fontaine Le Puits</t>
  </si>
  <si>
    <t>PIRE - Régie électrique municipale de Fontaine-au-Pire</t>
  </si>
  <si>
    <t>CABA - Régie électrique de La Cabanasse</t>
  </si>
  <si>
    <t>CHAP - Régie électrique de La Chapelle</t>
  </si>
  <si>
    <t>PCOE - Régie électrique de Petit-Coeur</t>
  </si>
  <si>
    <t>BAIN - Régie municipale d'électricité de Salins les Bains</t>
  </si>
  <si>
    <t>TIGN - Régie électriques de Tignes</t>
  </si>
  <si>
    <t>VILN - Régie électrique de Villarlurin</t>
  </si>
  <si>
    <t>VROG - Régie électrique de Villaroger</t>
  </si>
  <si>
    <t>SDED - Régie SDED Erôme</t>
  </si>
  <si>
    <t>RFON - Régie électrique municipale de Fontpedrouse</t>
  </si>
  <si>
    <t>RCER - Régie électrique municipale de Saint Laurent de Cerdans</t>
  </si>
  <si>
    <t>SFOY - Régie électrique de Sainte-Foy-Tarentaise</t>
  </si>
  <si>
    <t>SMCU - Régie d'électricité de Sainte Marie de Cuines</t>
  </si>
  <si>
    <t>VILL - Centrale électrique Vonderscheer</t>
  </si>
  <si>
    <t>PERO - Gazelec de Péronne</t>
  </si>
  <si>
    <t>BONN - Régie municipale gaz électricité de Bonneville</t>
  </si>
  <si>
    <t>SALL - Régie municipale gaz électricité de Sallanches</t>
  </si>
  <si>
    <t>NIED - Régie intercommunale d'électricité de Niederbronn-Reichshoffen</t>
  </si>
  <si>
    <t>CAZO - Régie municipale de Cazouls-les-Béziers</t>
  </si>
  <si>
    <t>HOSP - Régie municipale d'électricité de l'Hospitalet Pres l'Andorre</t>
  </si>
  <si>
    <t>BARC - Régie électrique de Bonneval-sur-Arc</t>
  </si>
  <si>
    <t>LARU - Régie municipale d'électricité de Laruns</t>
  </si>
  <si>
    <t>LOOS - Régie municipale d'électricité de Loos</t>
  </si>
  <si>
    <t>AMNE - Energies et Services ville d'Amneville</t>
  </si>
  <si>
    <t>SMCH - Régie municipale d'électricité de La Chambre</t>
  </si>
  <si>
    <t>RMAR - Régie municipale d'électricité de Martres Tolosane</t>
  </si>
  <si>
    <t>MIRA - Régie municipale d'électricité de Miramont les Comminges</t>
  </si>
  <si>
    <t>MTLO - Régie électrique municipale de Mont Louis</t>
  </si>
  <si>
    <t>MVLZ - Régie d'électricité de Montvalezan-la-Rosiere</t>
  </si>
  <si>
    <t>PONT - Régie municipale d'électricité de Pontamafrey-Montpascal</t>
  </si>
  <si>
    <t>PRAT - Régie électrique municipale de Prats-de-Mollo-la-Preste</t>
  </si>
  <si>
    <t>AVRE - Régie municipale d'électricité de Saint-Avre</t>
  </si>
  <si>
    <t>SPCJ - Régie de Saint Paul Cap de Joux</t>
  </si>
  <si>
    <t>SAVE - Régie municipale d'électricité de Saverdun</t>
  </si>
  <si>
    <t>VROD - Régie municipale d'électricité de Villarodin-Bourget</t>
  </si>
  <si>
    <t>QUIL - Régie municipale d'energie électrique de Quillan</t>
  </si>
  <si>
    <t>QUIE - Régie municipale d'électricité de Quie</t>
  </si>
  <si>
    <t>MAZE - Régie municipale d'électricité de Mazeres</t>
  </si>
  <si>
    <t>ARIG - Régie municipale d'électricité d'Arignac</t>
  </si>
  <si>
    <t>DALO - Régie municipale d'électricité de Dalou</t>
  </si>
  <si>
    <t>TARA - Régie municipale d'électricité de Tarascon sur Ariege</t>
  </si>
  <si>
    <t>VARI - Régie municipale d'électricité de Varilhes</t>
  </si>
  <si>
    <t>VICD - Régie municipale d'électricité de Vicdessos</t>
  </si>
  <si>
    <t>HOUC - Régie municipale électrique Les Houches</t>
  </si>
  <si>
    <t>MERC - Régie municipale d'électricité de Mercus</t>
  </si>
  <si>
    <t>MERE - Régie municipale d'électricité de Merens les Vals</t>
  </si>
  <si>
    <t>SLDN - Régie municipale électrique de Saint Leonard de Noblat</t>
  </si>
  <si>
    <t>REOL - Régie municipale multiservices de la Réole</t>
  </si>
  <si>
    <t>RGER - Régie électrique de Gervans</t>
  </si>
  <si>
    <t>CORC - Régie Services Energie</t>
  </si>
  <si>
    <t>THON - Régie du syndicat intercommunal d'électricité de la vallée de Thônes</t>
  </si>
  <si>
    <t>CAZE - Régies municipales d'électricité de Cazeres</t>
  </si>
  <si>
    <t>CAPV - Régies municipales électriques de Capvern</t>
  </si>
  <si>
    <t>BAZA - Régie municipale d'électricité de Bazas</t>
  </si>
  <si>
    <t>HUNE - SAEML Hunelec</t>
  </si>
  <si>
    <t>BEAU - Sem Beauvois distrelec</t>
  </si>
  <si>
    <t>GEDI - Gedia</t>
  </si>
  <si>
    <t>SER - S.E.R. Des cantons de Lassigny et limitrophes</t>
  </si>
  <si>
    <t>CARN - SICAE du Carmausin</t>
  </si>
  <si>
    <t>SCAR - Société d'intérêt collectif agricole d'électricité de Carnin</t>
  </si>
  <si>
    <t>SSCE - SICAE de la Somme et du Cambraisis</t>
  </si>
  <si>
    <t>SVS - SICAE de la vallée du Sausseron</t>
  </si>
  <si>
    <t>SAIS - SICAE de l'Aisne</t>
  </si>
  <si>
    <t>SPSM - SICAE de Precy-Saint-Martin</t>
  </si>
  <si>
    <t>SELY - SICAE ELY</t>
  </si>
  <si>
    <t>SEST - SICAE Est</t>
  </si>
  <si>
    <t>SFERT - SICAE des cantons de la Ferté-Alais et limitrophes</t>
  </si>
  <si>
    <t>SO - SICAE-Oise</t>
  </si>
  <si>
    <t>SICAP - SICAP</t>
  </si>
  <si>
    <t>SIVU - Energie Pays Toy</t>
  </si>
  <si>
    <t>SMMA - Syndicat d'électricité synergie Maurienne</t>
  </si>
  <si>
    <t>SORE - SOREA - société des régies de l'Arc</t>
  </si>
  <si>
    <t>SRD - SRD</t>
  </si>
  <si>
    <t>ESR - Strasbourg Électricité Réseaux</t>
  </si>
  <si>
    <t>SAIC - SAIC Pers Loisinges</t>
  </si>
  <si>
    <t>LABE - Syndicat intercommunal d'électricité de Labergement Saint Marie</t>
  </si>
  <si>
    <t>CHAR - Synelva</t>
  </si>
  <si>
    <t>METZ - URM</t>
  </si>
  <si>
    <t>ERST - Usines municipales d'Erstein</t>
  </si>
  <si>
    <t>VIAL - Vialis</t>
  </si>
  <si>
    <t>17X000000935356C</t>
  </si>
  <si>
    <t>17X0000009352859</t>
  </si>
  <si>
    <t>SEET - Syndicat des Energies Electriques de Tarentaise</t>
  </si>
  <si>
    <t>NEUF - Usine électrique municipale (UEM) Neuf-Brisach</t>
  </si>
  <si>
    <t>ARC - Arc Energies Maurienne</t>
  </si>
  <si>
    <t>17X100A100F0531P</t>
  </si>
  <si>
    <t>17X100B100A2002P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</si>
</sst>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yy\ hh:mm:ss"/>
    <numFmt numFmtId="165" formatCode="0.0"/>
    <numFmt numFmtId="166" formatCode="0.0%"/>
    <numFmt numFmtId="167" formatCode="00000000000000"/>
  </numFmts>
  <fonts count="49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4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FreeSans"/>
      <family val="2"/>
    </font>
    <font>
      <sz val="10"/>
      <name val="Arial"/>
      <family val="2"/>
      <charset val="1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FFFF"/>
      <name val="Calibri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Segoe UI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7"/>
      <color indexed="8"/>
      <name val="Times New Roman"/>
      <family val="1"/>
    </font>
    <font>
      <b/>
      <i/>
      <sz val="10"/>
      <color indexed="8"/>
      <name val="Arial"/>
      <family val="2"/>
    </font>
    <font>
      <b/>
      <sz val="16"/>
      <color rgb="FF1F497D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26" borderId="11" applyNumberFormat="0" applyAlignment="0" applyProtection="0"/>
    <xf numFmtId="0" fontId="9" fillId="0" borderId="12" applyNumberFormat="0" applyFill="0" applyAlignment="0" applyProtection="0"/>
    <xf numFmtId="0" fontId="5" fillId="27" borderId="13" applyNumberFormat="0" applyFont="0" applyAlignment="0" applyProtection="0"/>
    <xf numFmtId="0" fontId="10" fillId="28" borderId="11" applyNumberFormat="0" applyAlignment="0" applyProtection="0"/>
    <xf numFmtId="0" fontId="11" fillId="29" borderId="0" applyNumberFormat="0" applyBorder="0" applyAlignment="0" applyProtection="0"/>
    <xf numFmtId="0" fontId="12" fillId="30" borderId="0" applyNumberFormat="0" applyBorder="0" applyAlignment="0" applyProtection="0"/>
    <xf numFmtId="0" fontId="1" fillId="0" borderId="0"/>
    <xf numFmtId="0" fontId="13" fillId="31" borderId="0" applyNumberFormat="0" applyBorder="0" applyAlignment="0" applyProtection="0"/>
    <xf numFmtId="0" fontId="14" fillId="26" borderId="14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32" borderId="19" applyNumberFormat="0" applyAlignment="0" applyProtection="0"/>
    <xf numFmtId="0" fontId="27" fillId="27" borderId="13" applyNumberFormat="0" applyFont="0" applyAlignment="0" applyProtection="0"/>
    <xf numFmtId="164" fontId="27" fillId="0" borderId="0" applyFont="0" applyFill="0" applyBorder="0" applyProtection="0">
      <alignment wrapText="1"/>
    </xf>
    <xf numFmtId="0" fontId="27" fillId="0" borderId="0" applyNumberFormat="0" applyFont="0" applyFill="0" applyBorder="0" applyProtection="0">
      <alignment wrapText="1"/>
    </xf>
    <xf numFmtId="0" fontId="27" fillId="37" borderId="0" applyNumberFormat="0" applyFont="0" applyBorder="0" applyProtection="0">
      <alignment wrapText="1"/>
    </xf>
    <xf numFmtId="0" fontId="30" fillId="39" borderId="25" applyNumberFormat="0" applyAlignment="0" applyProtection="0"/>
    <xf numFmtId="0" fontId="31" fillId="0" borderId="0"/>
    <xf numFmtId="164" fontId="30" fillId="0" borderId="0" applyFill="0" applyBorder="0" applyProtection="0">
      <alignment wrapText="1"/>
    </xf>
    <xf numFmtId="0" fontId="30" fillId="0" borderId="0" applyNumberFormat="0" applyFill="0" applyBorder="0" applyProtection="0">
      <alignment wrapText="1"/>
    </xf>
    <xf numFmtId="0" fontId="30" fillId="40" borderId="0" applyNumberFormat="0" applyBorder="0" applyProtection="0">
      <alignment wrapText="1"/>
    </xf>
    <xf numFmtId="0" fontId="33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55">
    <xf numFmtId="0" fontId="0" fillId="0" borderId="0" xfId="0"/>
    <xf numFmtId="0" fontId="22" fillId="33" borderId="1" xfId="0" applyFont="1" applyFill="1" applyBorder="1" applyAlignment="1">
      <alignment horizontal="justify"/>
    </xf>
    <xf numFmtId="0" fontId="0" fillId="0" borderId="0" xfId="0"/>
    <xf numFmtId="0" fontId="0" fillId="34" borderId="1" xfId="0" applyFill="1" applyBorder="1"/>
    <xf numFmtId="0" fontId="22" fillId="34" borderId="1" xfId="0" applyFont="1" applyFill="1" applyBorder="1" applyAlignment="1">
      <alignment horizontal="justify"/>
    </xf>
    <xf numFmtId="0" fontId="0" fillId="0" borderId="0" xfId="0" applyFill="1" applyBorder="1"/>
    <xf numFmtId="0" fontId="0" fillId="0" borderId="0" xfId="0" applyProtection="1"/>
    <xf numFmtId="0" fontId="22" fillId="35" borderId="1" xfId="0" applyFont="1" applyFill="1" applyBorder="1" applyAlignment="1" applyProtection="1">
      <alignment horizontal="justify"/>
    </xf>
    <xf numFmtId="0" fontId="22" fillId="33" borderId="1" xfId="0" applyFont="1" applyFill="1" applyBorder="1" applyAlignment="1" applyProtection="1">
      <alignment horizontal="justify"/>
    </xf>
    <xf numFmtId="0" fontId="22" fillId="33" borderId="2" xfId="0" applyFont="1" applyFill="1" applyBorder="1" applyAlignment="1" applyProtection="1">
      <alignment horizontal="justify"/>
    </xf>
    <xf numFmtId="0" fontId="0" fillId="0" borderId="0" xfId="0" applyFill="1" applyBorder="1" applyProtection="1"/>
    <xf numFmtId="0" fontId="23" fillId="0" borderId="0" xfId="0" applyFont="1" applyProtection="1"/>
    <xf numFmtId="0" fontId="0" fillId="36" borderId="3" xfId="0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justify"/>
    </xf>
    <xf numFmtId="0" fontId="25" fillId="0" borderId="0" xfId="0" applyFont="1" applyFill="1" applyBorder="1" applyAlignment="1" applyProtection="1">
      <alignment horizontal="center" vertical="center"/>
    </xf>
    <xf numFmtId="0" fontId="26" fillId="35" borderId="1" xfId="0" applyFont="1" applyFill="1" applyBorder="1" applyAlignment="1" applyProtection="1">
      <alignment horizontal="center" vertical="center"/>
    </xf>
    <xf numFmtId="0" fontId="26" fillId="33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26" fillId="33" borderId="2" xfId="0" applyFont="1" applyFill="1" applyBorder="1" applyAlignment="1" applyProtection="1">
      <alignment horizontal="center" vertical="center"/>
    </xf>
    <xf numFmtId="0" fontId="22" fillId="33" borderId="4" xfId="0" applyFont="1" applyFill="1" applyBorder="1" applyAlignment="1" applyProtection="1">
      <alignment horizontal="justify"/>
    </xf>
    <xf numFmtId="0" fontId="23" fillId="0" borderId="0" xfId="0" applyFont="1" applyBorder="1" applyAlignment="1" applyProtection="1">
      <alignment vertical="center" textRotation="90"/>
    </xf>
    <xf numFmtId="0" fontId="0" fillId="0" borderId="0" xfId="0" applyBorder="1" applyProtection="1"/>
    <xf numFmtId="0" fontId="23" fillId="0" borderId="0" xfId="0" applyFont="1" applyBorder="1" applyProtection="1"/>
    <xf numFmtId="0" fontId="22" fillId="3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Fill="1" applyBorder="1" applyAlignment="1">
      <alignment horizontal="left"/>
    </xf>
    <xf numFmtId="0" fontId="22" fillId="33" borderId="5" xfId="0" applyFont="1" applyFill="1" applyBorder="1" applyAlignment="1" applyProtection="1">
      <alignment horizontal="justify"/>
    </xf>
    <xf numFmtId="0" fontId="26" fillId="33" borderId="5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0" fillId="0" borderId="0" xfId="0" applyFill="1" applyProtection="1"/>
    <xf numFmtId="0" fontId="0" fillId="0" borderId="0" xfId="0" quotePrefix="1" applyFill="1" applyAlignment="1" applyProtection="1">
      <alignment horizontal="left"/>
    </xf>
    <xf numFmtId="0" fontId="26" fillId="33" borderId="21" xfId="0" applyFont="1" applyFill="1" applyBorder="1" applyAlignment="1" applyProtection="1">
      <alignment horizontal="center" vertical="center"/>
    </xf>
    <xf numFmtId="0" fontId="22" fillId="33" borderId="20" xfId="0" applyFont="1" applyFill="1" applyBorder="1" applyAlignment="1" applyProtection="1">
      <alignment horizontal="justify" wrapText="1"/>
    </xf>
    <xf numFmtId="0" fontId="0" fillId="36" borderId="22" xfId="0" applyFill="1" applyBorder="1" applyAlignment="1" applyProtection="1">
      <alignment horizontal="left"/>
      <protection locked="0"/>
    </xf>
    <xf numFmtId="14" fontId="0" fillId="36" borderId="22" xfId="0" applyNumberFormat="1" applyFill="1" applyBorder="1" applyAlignment="1" applyProtection="1">
      <alignment horizontal="left"/>
      <protection locked="0"/>
    </xf>
    <xf numFmtId="0" fontId="26" fillId="33" borderId="24" xfId="0" applyFont="1" applyFill="1" applyBorder="1" applyAlignment="1" applyProtection="1">
      <alignment horizontal="center" vertical="center"/>
    </xf>
    <xf numFmtId="0" fontId="0" fillId="36" borderId="22" xfId="0" applyNumberFormat="1" applyFill="1" applyBorder="1" applyAlignment="1" applyProtection="1">
      <alignment horizontal="left"/>
      <protection locked="0"/>
    </xf>
    <xf numFmtId="49" fontId="0" fillId="36" borderId="23" xfId="0" applyNumberFormat="1" applyFill="1" applyBorder="1" applyAlignment="1" applyProtection="1">
      <alignment horizontal="left"/>
      <protection locked="0"/>
    </xf>
    <xf numFmtId="0" fontId="22" fillId="35" borderId="5" xfId="0" applyFont="1" applyFill="1" applyBorder="1" applyAlignment="1" applyProtection="1">
      <alignment horizontal="justify"/>
    </xf>
    <xf numFmtId="0" fontId="26" fillId="35" borderId="5" xfId="0" applyFont="1" applyFill="1" applyBorder="1" applyAlignment="1" applyProtection="1">
      <alignment horizontal="center" vertical="center"/>
    </xf>
    <xf numFmtId="0" fontId="0" fillId="36" borderId="23" xfId="0" applyFill="1" applyBorder="1" applyAlignment="1" applyProtection="1">
      <alignment horizontal="left"/>
      <protection locked="0"/>
    </xf>
    <xf numFmtId="0" fontId="22" fillId="33" borderId="26" xfId="0" applyFont="1" applyFill="1" applyBorder="1" applyAlignment="1" applyProtection="1">
      <alignment horizontal="justify"/>
    </xf>
    <xf numFmtId="0" fontId="0" fillId="36" borderId="28" xfId="0" applyFill="1" applyBorder="1" applyAlignment="1" applyProtection="1">
      <alignment horizontal="left"/>
      <protection locked="0"/>
    </xf>
    <xf numFmtId="0" fontId="22" fillId="35" borderId="29" xfId="0" applyFont="1" applyFill="1" applyBorder="1" applyAlignment="1" applyProtection="1">
      <alignment horizontal="justify"/>
    </xf>
    <xf numFmtId="0" fontId="26" fillId="35" borderId="29" xfId="0" applyFont="1" applyFill="1" applyBorder="1" applyAlignment="1" applyProtection="1">
      <alignment horizontal="center" vertical="center"/>
    </xf>
    <xf numFmtId="0" fontId="0" fillId="36" borderId="27" xfId="0" applyFill="1" applyBorder="1" applyAlignment="1" applyProtection="1">
      <alignment horizontal="left"/>
      <protection locked="0"/>
    </xf>
    <xf numFmtId="0" fontId="22" fillId="35" borderId="21" xfId="0" applyFont="1" applyFill="1" applyBorder="1" applyAlignment="1" applyProtection="1">
      <alignment horizontal="justify"/>
    </xf>
    <xf numFmtId="0" fontId="26" fillId="33" borderId="29" xfId="0" applyFont="1" applyFill="1" applyBorder="1" applyAlignment="1" applyProtection="1">
      <alignment horizontal="center" vertical="center"/>
    </xf>
    <xf numFmtId="1" fontId="0" fillId="36" borderId="2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30" xfId="0" applyNumberFormat="1" applyFont="1" applyFill="1" applyBorder="1" applyProtection="1">
      <protection locked="0"/>
    </xf>
    <xf numFmtId="0" fontId="28" fillId="33" borderId="30" xfId="0" applyFont="1" applyFill="1" applyBorder="1" applyAlignment="1">
      <alignment horizontal="center" vertical="center"/>
    </xf>
    <xf numFmtId="12" fontId="28" fillId="33" borderId="30" xfId="0" applyNumberFormat="1" applyFont="1" applyFill="1" applyBorder="1" applyAlignment="1">
      <alignment horizontal="center" vertical="center" wrapText="1"/>
    </xf>
    <xf numFmtId="12" fontId="28" fillId="33" borderId="30" xfId="0" applyNumberFormat="1" applyFont="1" applyFill="1" applyBorder="1" applyAlignment="1">
      <alignment horizontal="center" vertical="center"/>
    </xf>
    <xf numFmtId="49" fontId="28" fillId="33" borderId="30" xfId="0" applyNumberFormat="1" applyFont="1" applyFill="1" applyBorder="1" applyAlignment="1">
      <alignment horizontal="center" vertical="center" wrapText="1"/>
    </xf>
    <xf numFmtId="0" fontId="28" fillId="33" borderId="30" xfId="0" applyNumberFormat="1" applyFont="1" applyFill="1" applyBorder="1" applyAlignment="1">
      <alignment horizontal="center" vertical="center" wrapText="1"/>
    </xf>
    <xf numFmtId="0" fontId="28" fillId="33" borderId="30" xfId="0" applyFont="1" applyFill="1" applyBorder="1" applyAlignment="1">
      <alignment horizontal="center" vertical="center" wrapText="1"/>
    </xf>
    <xf numFmtId="0" fontId="0" fillId="0" borderId="30" xfId="0" applyFill="1" applyBorder="1" applyProtection="1">
      <protection locked="0"/>
    </xf>
    <xf numFmtId="49" fontId="0" fillId="0" borderId="30" xfId="0" applyNumberFormat="1" applyFill="1" applyBorder="1" applyProtection="1">
      <protection locked="0"/>
    </xf>
    <xf numFmtId="14" fontId="0" fillId="0" borderId="30" xfId="0" applyNumberFormat="1" applyFill="1" applyBorder="1" applyProtection="1">
      <protection locked="0"/>
    </xf>
    <xf numFmtId="0" fontId="0" fillId="0" borderId="30" xfId="0" applyNumberFormat="1" applyFill="1" applyBorder="1" applyProtection="1">
      <protection locked="0"/>
    </xf>
    <xf numFmtId="0" fontId="0" fillId="0" borderId="30" xfId="0" applyFont="1" applyFill="1" applyBorder="1" applyProtection="1">
      <protection locked="0"/>
    </xf>
    <xf numFmtId="49" fontId="0" fillId="0" borderId="30" xfId="0" applyNumberFormat="1" applyFont="1" applyFill="1" applyBorder="1" applyProtection="1">
      <protection locked="0"/>
    </xf>
    <xf numFmtId="14" fontId="0" fillId="0" borderId="30" xfId="0" applyNumberFormat="1" applyFont="1" applyFill="1" applyBorder="1" applyProtection="1">
      <protection locked="0"/>
    </xf>
    <xf numFmtId="1" fontId="28" fillId="33" borderId="30" xfId="0" applyNumberFormat="1" applyFont="1" applyFill="1" applyBorder="1" applyAlignment="1">
      <alignment horizontal="center" vertical="center"/>
    </xf>
    <xf numFmtId="0" fontId="34" fillId="44" borderId="30" xfId="0" applyFont="1" applyFill="1" applyBorder="1" applyAlignment="1">
      <alignment horizontal="center" vertical="center"/>
    </xf>
    <xf numFmtId="0" fontId="34" fillId="44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5" fillId="0" borderId="30" xfId="0" applyFont="1" applyFill="1" applyBorder="1" applyAlignment="1">
      <alignment horizontal="left"/>
    </xf>
    <xf numFmtId="0" fontId="35" fillId="0" borderId="30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9" fontId="0" fillId="0" borderId="30" xfId="53" applyFont="1" applyBorder="1" applyAlignment="1">
      <alignment horizontal="center"/>
    </xf>
    <xf numFmtId="9" fontId="0" fillId="0" borderId="0" xfId="53" applyFont="1" applyAlignment="1">
      <alignment horizontal="center"/>
    </xf>
    <xf numFmtId="9" fontId="0" fillId="0" borderId="30" xfId="0" applyNumberFormat="1" applyBorder="1" applyAlignment="1">
      <alignment horizontal="center"/>
    </xf>
    <xf numFmtId="0" fontId="36" fillId="46" borderId="32" xfId="0" quotePrefix="1" applyFont="1" applyFill="1" applyBorder="1" applyAlignment="1" applyProtection="1">
      <alignment horizontal="center"/>
    </xf>
    <xf numFmtId="0" fontId="37" fillId="46" borderId="32" xfId="0" applyFont="1" applyFill="1" applyBorder="1" applyAlignment="1" applyProtection="1">
      <alignment horizontal="center"/>
    </xf>
    <xf numFmtId="165" fontId="37" fillId="46" borderId="32" xfId="0" applyNumberFormat="1" applyFont="1" applyFill="1" applyBorder="1" applyAlignment="1" applyProtection="1">
      <alignment horizontal="center"/>
    </xf>
    <xf numFmtId="0" fontId="39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20" fillId="45" borderId="32" xfId="0" applyFont="1" applyFill="1" applyBorder="1" applyProtection="1"/>
    <xf numFmtId="0" fontId="20" fillId="41" borderId="32" xfId="0" applyFont="1" applyFill="1" applyBorder="1" applyProtection="1"/>
    <xf numFmtId="0" fontId="20" fillId="41" borderId="33" xfId="0" applyFont="1" applyFill="1" applyBorder="1" applyProtection="1"/>
    <xf numFmtId="0" fontId="21" fillId="47" borderId="30" xfId="0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/>
    </xf>
    <xf numFmtId="165" fontId="0" fillId="38" borderId="32" xfId="0" applyNumberFormat="1" applyFill="1" applyBorder="1" applyAlignment="1" applyProtection="1">
      <alignment horizontal="center"/>
    </xf>
    <xf numFmtId="0" fontId="0" fillId="38" borderId="32" xfId="0" applyFill="1" applyBorder="1" applyAlignment="1" applyProtection="1">
      <alignment horizontal="center"/>
    </xf>
    <xf numFmtId="9" fontId="0" fillId="38" borderId="32" xfId="53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38" borderId="30" xfId="0" applyFill="1" applyBorder="1" applyAlignment="1" applyProtection="1">
      <alignment horizontal="center" vertical="center"/>
      <protection locked="0"/>
    </xf>
    <xf numFmtId="0" fontId="0" fillId="34" borderId="30" xfId="0" applyFill="1" applyBorder="1" applyProtection="1"/>
    <xf numFmtId="0" fontId="0" fillId="42" borderId="30" xfId="0" applyFill="1" applyBorder="1" applyProtection="1"/>
    <xf numFmtId="0" fontId="0" fillId="43" borderId="30" xfId="0" applyFill="1" applyBorder="1" applyProtection="1"/>
    <xf numFmtId="0" fontId="33" fillId="0" borderId="0" xfId="52" applyProtection="1"/>
    <xf numFmtId="0" fontId="32" fillId="0" borderId="0" xfId="0" applyFont="1" applyBorder="1" applyAlignment="1" applyProtection="1">
      <alignment horizontal="left"/>
    </xf>
    <xf numFmtId="166" fontId="0" fillId="0" borderId="0" xfId="0" applyNumberFormat="1" applyProtection="1"/>
    <xf numFmtId="165" fontId="0" fillId="0" borderId="30" xfId="0" applyNumberFormat="1" applyFill="1" applyBorder="1" applyAlignment="1" applyProtection="1">
      <alignment horizontal="center" vertical="center"/>
      <protection locked="0"/>
    </xf>
    <xf numFmtId="0" fontId="0" fillId="48" borderId="30" xfId="0" applyFill="1" applyBorder="1" applyAlignment="1" applyProtection="1">
      <alignment horizontal="center" vertical="center"/>
      <protection locked="0"/>
    </xf>
    <xf numFmtId="0" fontId="0" fillId="36" borderId="34" xfId="0" applyFill="1" applyBorder="1" applyAlignment="1" applyProtection="1">
      <alignment horizontal="left"/>
      <protection locked="0"/>
    </xf>
    <xf numFmtId="49" fontId="0" fillId="36" borderId="34" xfId="0" applyNumberFormat="1" applyFill="1" applyBorder="1" applyAlignment="1" applyProtection="1">
      <alignment horizontal="left"/>
      <protection locked="0"/>
    </xf>
    <xf numFmtId="14" fontId="0" fillId="36" borderId="34" xfId="0" applyNumberFormat="1" applyFill="1" applyBorder="1" applyAlignment="1" applyProtection="1">
      <alignment horizontal="left"/>
      <protection locked="0"/>
    </xf>
    <xf numFmtId="0" fontId="40" fillId="0" borderId="30" xfId="0" applyFont="1" applyFill="1" applyBorder="1" applyProtection="1">
      <protection locked="0"/>
    </xf>
    <xf numFmtId="49" fontId="40" fillId="0" borderId="30" xfId="0" applyNumberFormat="1" applyFont="1" applyFill="1" applyBorder="1" applyProtection="1">
      <protection locked="0"/>
    </xf>
    <xf numFmtId="14" fontId="40" fillId="0" borderId="30" xfId="0" applyNumberFormat="1" applyFont="1" applyFill="1" applyBorder="1" applyProtection="1">
      <protection locked="0"/>
    </xf>
    <xf numFmtId="0" fontId="40" fillId="0" borderId="30" xfId="0" applyNumberFormat="1" applyFont="1" applyFill="1" applyBorder="1" applyProtection="1">
      <protection locked="0"/>
    </xf>
    <xf numFmtId="0" fontId="40" fillId="0" borderId="31" xfId="0" applyFont="1" applyFill="1" applyBorder="1" applyProtection="1">
      <protection locked="0"/>
    </xf>
    <xf numFmtId="49" fontId="40" fillId="0" borderId="31" xfId="0" applyNumberFormat="1" applyFont="1" applyFill="1" applyBorder="1" applyProtection="1">
      <protection locked="0"/>
    </xf>
    <xf numFmtId="14" fontId="40" fillId="0" borderId="31" xfId="0" applyNumberFormat="1" applyFont="1" applyFill="1" applyBorder="1" applyProtection="1">
      <protection locked="0"/>
    </xf>
    <xf numFmtId="0" fontId="40" fillId="0" borderId="31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14" fontId="0" fillId="0" borderId="0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0" fontId="41" fillId="38" borderId="30" xfId="0" applyFont="1" applyFill="1" applyBorder="1" applyAlignment="1">
      <alignment horizontal="center"/>
    </xf>
    <xf numFmtId="0" fontId="41" fillId="38" borderId="30" xfId="0" applyFont="1" applyFill="1" applyBorder="1" applyAlignment="1">
      <alignment horizontal="left"/>
    </xf>
    <xf numFmtId="0" fontId="41" fillId="0" borderId="0" xfId="0" applyFont="1" applyAlignment="1">
      <alignment horizontal="center"/>
    </xf>
    <xf numFmtId="0" fontId="22" fillId="33" borderId="30" xfId="0" applyFont="1" applyFill="1" applyBorder="1" applyAlignment="1">
      <alignment horizontal="justify"/>
    </xf>
    <xf numFmtId="0" fontId="0" fillId="49" borderId="30" xfId="0" applyFill="1" applyBorder="1" applyAlignment="1">
      <alignment horizontal="left"/>
    </xf>
    <xf numFmtId="0" fontId="0" fillId="34" borderId="30" xfId="0" applyFill="1" applyBorder="1"/>
    <xf numFmtId="0" fontId="42" fillId="33" borderId="30" xfId="0" applyFont="1" applyFill="1" applyBorder="1" applyAlignment="1">
      <alignment horizontal="justify"/>
    </xf>
    <xf numFmtId="12" fontId="0" fillId="50" borderId="30" xfId="0" applyNumberFormat="1" applyFill="1" applyBorder="1" applyAlignment="1">
      <alignment horizontal="left" wrapText="1"/>
    </xf>
    <xf numFmtId="0" fontId="0" fillId="50" borderId="30" xfId="0" applyFill="1" applyBorder="1" applyAlignment="1">
      <alignment horizontal="left"/>
    </xf>
    <xf numFmtId="1" fontId="0" fillId="50" borderId="30" xfId="0" applyNumberFormat="1" applyFill="1" applyBorder="1" applyAlignment="1">
      <alignment horizontal="left"/>
    </xf>
    <xf numFmtId="49" fontId="0" fillId="50" borderId="30" xfId="0" applyNumberFormat="1" applyFill="1" applyBorder="1" applyAlignment="1">
      <alignment horizontal="left"/>
    </xf>
    <xf numFmtId="0" fontId="22" fillId="33" borderId="30" xfId="0" applyFont="1" applyFill="1" applyBorder="1" applyAlignment="1" applyProtection="1">
      <alignment horizontal="justify"/>
    </xf>
    <xf numFmtId="0" fontId="29" fillId="33" borderId="30" xfId="0" applyFont="1" applyFill="1" applyBorder="1" applyAlignment="1">
      <alignment horizontal="justify"/>
    </xf>
    <xf numFmtId="14" fontId="0" fillId="50" borderId="30" xfId="0" applyNumberFormat="1" applyFill="1" applyBorder="1" applyAlignment="1">
      <alignment horizontal="left"/>
    </xf>
    <xf numFmtId="0" fontId="22" fillId="35" borderId="30" xfId="0" applyFont="1" applyFill="1" applyBorder="1" applyAlignment="1" applyProtection="1">
      <alignment horizontal="justify"/>
    </xf>
    <xf numFmtId="0" fontId="22" fillId="33" borderId="30" xfId="0" applyFont="1" applyFill="1" applyBorder="1" applyAlignment="1" applyProtection="1">
      <alignment horizontal="left"/>
    </xf>
    <xf numFmtId="0" fontId="0" fillId="50" borderId="30" xfId="0" applyNumberFormat="1" applyFill="1" applyBorder="1" applyAlignment="1">
      <alignment horizontal="left"/>
    </xf>
    <xf numFmtId="0" fontId="22" fillId="33" borderId="35" xfId="0" applyFont="1" applyFill="1" applyBorder="1" applyAlignment="1" applyProtection="1">
      <alignment horizontal="justify"/>
    </xf>
    <xf numFmtId="0" fontId="0" fillId="0" borderId="0" xfId="0" applyFill="1" applyBorder="1" applyAlignment="1">
      <alignment horizontal="left"/>
    </xf>
    <xf numFmtId="0" fontId="45" fillId="0" borderId="0" xfId="0" applyFont="1"/>
    <xf numFmtId="167" fontId="0" fillId="0" borderId="30" xfId="0" applyNumberFormat="1" applyFill="1" applyBorder="1" applyProtection="1">
      <protection locked="0"/>
    </xf>
    <xf numFmtId="167" fontId="0" fillId="0" borderId="30" xfId="0" applyNumberFormat="1" applyFont="1" applyFill="1" applyBorder="1" applyProtection="1">
      <protection locked="0"/>
    </xf>
    <xf numFmtId="167" fontId="40" fillId="0" borderId="30" xfId="0" applyNumberFormat="1" applyFont="1" applyFill="1" applyBorder="1" applyProtection="1">
      <protection locked="0"/>
    </xf>
    <xf numFmtId="167" fontId="40" fillId="0" borderId="31" xfId="0" applyNumberFormat="1" applyFont="1" applyFill="1" applyBorder="1" applyProtection="1">
      <protection locked="0"/>
    </xf>
    <xf numFmtId="167" fontId="0" fillId="0" borderId="0" xfId="0" applyNumberFormat="1" applyBorder="1" applyProtection="1">
      <protection locked="0"/>
    </xf>
    <xf numFmtId="0" fontId="23" fillId="0" borderId="9" xfId="0" applyFont="1" applyBorder="1" applyAlignment="1" applyProtection="1">
      <alignment horizontal="center" vertical="center" textRotation="90"/>
    </xf>
    <xf numFmtId="0" fontId="23" fillId="0" borderId="10" xfId="0" applyFont="1" applyBorder="1" applyAlignment="1" applyProtection="1">
      <alignment horizontal="center" vertical="center" textRotation="90"/>
    </xf>
    <xf numFmtId="0" fontId="23" fillId="0" borderId="6" xfId="0" applyFont="1" applyBorder="1" applyAlignment="1" applyProtection="1">
      <alignment horizontal="center" vertical="center" textRotation="90"/>
    </xf>
    <xf numFmtId="0" fontId="23" fillId="0" borderId="7" xfId="0" applyFont="1" applyBorder="1" applyAlignment="1" applyProtection="1">
      <alignment horizontal="center" vertical="center" textRotation="90"/>
    </xf>
    <xf numFmtId="0" fontId="23" fillId="0" borderId="8" xfId="0" applyFont="1" applyBorder="1" applyAlignment="1" applyProtection="1">
      <alignment horizontal="center" vertical="center" textRotation="90"/>
    </xf>
    <xf numFmtId="0" fontId="48" fillId="0" borderId="31" xfId="0" applyFont="1" applyBorder="1" applyAlignment="1" applyProtection="1">
      <alignment horizontal="left" vertical="center" wrapText="1"/>
    </xf>
    <xf numFmtId="0" fontId="48" fillId="0" borderId="21" xfId="0" applyFont="1" applyBorder="1" applyAlignment="1" applyProtection="1">
      <alignment horizontal="left" vertical="center"/>
    </xf>
    <xf numFmtId="0" fontId="48" fillId="0" borderId="5" xfId="0" applyFont="1" applyBorder="1" applyAlignment="1" applyProtection="1">
      <alignment horizontal="left" vertical="center"/>
    </xf>
    <xf numFmtId="0" fontId="46" fillId="0" borderId="31" xfId="0" applyFont="1" applyBorder="1" applyAlignment="1" applyProtection="1">
      <alignment horizontal="left" wrapText="1"/>
    </xf>
    <xf numFmtId="0" fontId="46" fillId="0" borderId="21" xfId="0" applyFont="1" applyBorder="1" applyAlignment="1" applyProtection="1">
      <alignment horizontal="left" wrapText="1"/>
    </xf>
    <xf numFmtId="0" fontId="46" fillId="0" borderId="5" xfId="0" applyFont="1" applyBorder="1" applyAlignment="1" applyProtection="1">
      <alignment horizontal="left" wrapText="1"/>
    </xf>
    <xf numFmtId="0" fontId="21" fillId="47" borderId="30" xfId="0" applyFont="1" applyFill="1" applyBorder="1" applyAlignment="1" applyProtection="1">
      <alignment horizontal="center" vertical="center"/>
    </xf>
    <xf numFmtId="0" fontId="21" fillId="47" borderId="31" xfId="0" applyFont="1" applyFill="1" applyBorder="1" applyAlignment="1" applyProtection="1">
      <alignment horizontal="center" vertical="center"/>
    </xf>
    <xf numFmtId="0" fontId="21" fillId="47" borderId="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/>
    </xf>
    <xf numFmtId="0" fontId="0" fillId="0" borderId="20" xfId="0" applyBorder="1" applyAlignment="1" applyProtection="1">
      <alignment horizontal="left"/>
    </xf>
    <xf numFmtId="0" fontId="32" fillId="0" borderId="0" xfId="0" applyFont="1" applyBorder="1" applyAlignment="1" applyProtection="1">
      <alignment horizontal="left"/>
    </xf>
    <xf numFmtId="0" fontId="32" fillId="0" borderId="20" xfId="0" applyFont="1" applyBorder="1" applyAlignment="1" applyProtection="1">
      <alignment horizontal="left"/>
    </xf>
  </cellXfs>
  <cellStyles count="5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43"/>
    <cellStyle name="Commentaire 2 2" xfId="47"/>
    <cellStyle name="Entrée" xfId="29" builtinId="20" customBuiltin="1"/>
    <cellStyle name="Insatisfaisant" xfId="30" builtinId="27" customBuiltin="1"/>
    <cellStyle name="Lien hypertexte" xfId="52" builtinId="8"/>
    <cellStyle name="Neutre" xfId="31" builtinId="28" customBuiltin="1"/>
    <cellStyle name="Normal" xfId="0" builtinId="0"/>
    <cellStyle name="Normal 2" xfId="32"/>
    <cellStyle name="Normal 2 2" xfId="48"/>
    <cellStyle name="Note" xfId="28" builtinId="10" customBuiltin="1"/>
    <cellStyle name="Pourcentage" xfId="53" builtinId="5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  <cellStyle name="XLConnect.Date" xfId="44"/>
    <cellStyle name="XLConnect.Date 2" xfId="49"/>
    <cellStyle name="XLConnect.General" xfId="45"/>
    <cellStyle name="XLConnect.General 2" xfId="50"/>
    <cellStyle name="XLConnect.Header" xfId="46"/>
    <cellStyle name="XLConnect.Header 2" xfId="51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00000000000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3" tint="0.5999938962981048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au3" displayName="Tableau3" ref="A1:R23" totalsRowShown="0" headerRowDxfId="23" dataDxfId="21" headerRowBorderDxfId="22" tableBorderDxfId="20">
  <autoFilter ref="A1:R23"/>
  <tableColumns count="18">
    <tableColumn id="1" name="Type" dataDxfId="19"/>
    <tableColumn id="2" name="Référence (*)" dataDxfId="18"/>
    <tableColumn id="3" name=" Nom/raison sociale _x000a_utilisateur du réseau (*)" dataDxfId="17"/>
    <tableColumn id="4" name="N° de voie" dataDxfId="16"/>
    <tableColumn id="5" name="Nom de la voie" dataDxfId="15"/>
    <tableColumn id="6" name="Complément _x000a_d'adresse" dataDxfId="14"/>
    <tableColumn id="7" name="Code Postal  _x000a_commune" dataDxfId="13"/>
    <tableColumn id="8" name="Libellé _x000a_commune" dataDxfId="12"/>
    <tableColumn id="9" name="Code INSEE commune ou nom du GRD (*)" dataDxfId="11"/>
    <tableColumn id="10" name="Date prévisionnelle de mise en service" dataDxfId="10"/>
    <tableColumn id="11" name="Date entrée en OA" dataDxfId="9"/>
    <tableColumn id="12" name="Date de sortie d'OA" dataDxfId="8"/>
    <tableColumn id="13" name="Puissance Disponible à PP2 (en MW)_x000a_(*) en multiGR" dataDxfId="7"/>
    <tableColumn id="14" name="Emax j (en MWh)_x000a_(*) en multiGR" dataDxfId="6"/>
    <tableColumn id="15" name="Emax h (en MWh)_x000a_(*) en multiGR" dataDxfId="5"/>
    <tableColumn id="16" name="Date de rupture de performance/rénovation_x000a_ou Date de début  de maintenance" dataDxfId="4"/>
    <tableColumn id="17" name="Date de fin de maintenance" dataDxfId="3"/>
    <tableColumn id="20" name="Puissance souscrite (en MVA)_x000a_(si &gt;36kVA)_x000a_(*) si Psouscite&gt;36kVA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hyperlink" Target="about:blank" TargetMode="External"/></Relationships>
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00B050"/>
    <pageSetUpPr fitToPage="1"/>
  </sheetPr>
  <dimension ref="A1:G98"/>
  <sheetViews>
    <sheetView showGridLines="0" showZeros="0" tabSelected="1" zoomScale="85" zoomScaleNormal="85" zoomScalePageLayoutView="85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D2" sqref="D2"/>
    </sheetView>
  </sheetViews>
  <sheetFormatPr baseColWidth="10" defaultColWidth="45.7109375" defaultRowHeight="15.75"/>
  <cols>
    <col min="1" max="1" width="4.42578125" style="11" bestFit="1" customWidth="1"/>
    <col min="2" max="2" width="53.85546875" style="10" customWidth="1"/>
    <col min="3" max="3" width="5.85546875" style="14" customWidth="1"/>
    <col min="4" max="4" width="45.5703125" style="10" customWidth="1"/>
    <col min="5" max="5" width="19.42578125" style="10" customWidth="1"/>
    <col min="6" max="6" width="10.140625" style="6" customWidth="1"/>
    <col min="7" max="16384" width="45.7109375" style="6"/>
  </cols>
  <sheetData>
    <row r="1" spans="1:7" ht="21" thickBot="1">
      <c r="A1" s="139" t="s">
        <v>55</v>
      </c>
      <c r="B1" s="43" t="s">
        <v>79</v>
      </c>
      <c r="C1" s="44" t="s">
        <v>82</v>
      </c>
      <c r="D1" s="45" t="s">
        <v>149</v>
      </c>
      <c r="E1" s="17" t="s">
        <v>625</v>
      </c>
    </row>
    <row r="2" spans="1:7" ht="21" customHeight="1">
      <c r="A2" s="139"/>
      <c r="B2" s="38" t="s">
        <v>52</v>
      </c>
      <c r="C2" s="39" t="s">
        <v>82</v>
      </c>
      <c r="D2" s="42"/>
      <c r="E2" s="17"/>
    </row>
    <row r="3" spans="1:7" ht="20.25">
      <c r="A3" s="139"/>
      <c r="B3" s="7" t="s">
        <v>168</v>
      </c>
      <c r="C3" s="15" t="s">
        <v>82</v>
      </c>
      <c r="D3" s="97"/>
      <c r="E3" s="17"/>
    </row>
    <row r="4" spans="1:7" ht="20.25">
      <c r="A4" s="139"/>
      <c r="B4" s="8" t="s">
        <v>0</v>
      </c>
      <c r="C4" s="16" t="s">
        <v>82</v>
      </c>
      <c r="D4" s="97"/>
      <c r="E4" s="17"/>
      <c r="G4" s="142" t="s">
        <v>628</v>
      </c>
    </row>
    <row r="5" spans="1:7" ht="20.25">
      <c r="A5" s="139"/>
      <c r="B5" s="8" t="s">
        <v>1</v>
      </c>
      <c r="C5" s="16" t="s">
        <v>82</v>
      </c>
      <c r="D5" s="97"/>
      <c r="E5" s="17"/>
      <c r="G5" s="143"/>
    </row>
    <row r="6" spans="1:7" ht="20.25">
      <c r="A6" s="139"/>
      <c r="B6" s="8" t="s">
        <v>53</v>
      </c>
      <c r="C6" s="16" t="s">
        <v>82</v>
      </c>
      <c r="D6" s="97"/>
      <c r="E6" s="17"/>
      <c r="G6" s="143"/>
    </row>
    <row r="7" spans="1:7" ht="20.25">
      <c r="A7" s="139"/>
      <c r="B7" s="8" t="s">
        <v>54</v>
      </c>
      <c r="C7" s="16" t="s">
        <v>82</v>
      </c>
      <c r="D7" s="97"/>
      <c r="E7" s="17"/>
      <c r="G7" s="143"/>
    </row>
    <row r="8" spans="1:7" ht="20.25">
      <c r="A8" s="139"/>
      <c r="B8" s="8" t="s">
        <v>102</v>
      </c>
      <c r="C8" s="16"/>
      <c r="D8" s="97"/>
      <c r="E8" s="17"/>
      <c r="G8" s="143"/>
    </row>
    <row r="9" spans="1:7" ht="20.25">
      <c r="A9" s="139"/>
      <c r="B9" s="8" t="s">
        <v>66</v>
      </c>
      <c r="C9" s="16" t="s">
        <v>82</v>
      </c>
      <c r="D9" s="97"/>
      <c r="E9" s="17"/>
      <c r="G9" s="143"/>
    </row>
    <row r="10" spans="1:7" ht="20.25">
      <c r="A10" s="139"/>
      <c r="B10" s="8" t="s">
        <v>67</v>
      </c>
      <c r="C10" s="16" t="s">
        <v>82</v>
      </c>
      <c r="D10" s="97"/>
      <c r="E10" s="17"/>
      <c r="G10" s="143"/>
    </row>
    <row r="11" spans="1:7" ht="20.25">
      <c r="A11" s="139"/>
      <c r="B11" s="8" t="s">
        <v>68</v>
      </c>
      <c r="C11" s="16" t="s">
        <v>82</v>
      </c>
      <c r="D11" s="97"/>
      <c r="E11" s="17"/>
      <c r="G11" s="143"/>
    </row>
    <row r="12" spans="1:7" ht="20.25">
      <c r="A12" s="139"/>
      <c r="B12" s="8" t="s">
        <v>84</v>
      </c>
      <c r="C12" s="16" t="str">
        <f>IF(OR(PaysSaisi="France",PaysSaisi=""),"*","")</f>
        <v>*</v>
      </c>
      <c r="D12" s="97"/>
      <c r="E12" s="17"/>
      <c r="G12" s="143"/>
    </row>
    <row r="13" spans="1:7" ht="20.25">
      <c r="A13" s="139"/>
      <c r="B13" s="8" t="s">
        <v>83</v>
      </c>
      <c r="C13" s="16" t="str">
        <f>IF(OR(PaysSaisi="France",PaysSaisi=""),"*","")</f>
        <v>*</v>
      </c>
      <c r="D13" s="97"/>
      <c r="E13" s="17"/>
      <c r="G13" s="143"/>
    </row>
    <row r="14" spans="1:7" ht="20.25">
      <c r="A14" s="139"/>
      <c r="B14" s="8" t="s">
        <v>17</v>
      </c>
      <c r="C14" s="16" t="str">
        <f>IF(OR(PaysSaisi="France",PaysSaisi=""),"*","")</f>
        <v>*</v>
      </c>
      <c r="D14" s="98"/>
      <c r="E14" s="17"/>
      <c r="G14" s="143"/>
    </row>
    <row r="15" spans="1:7" ht="20.25">
      <c r="A15" s="139"/>
      <c r="B15" s="8" t="s">
        <v>2</v>
      </c>
      <c r="C15" s="16" t="s">
        <v>82</v>
      </c>
      <c r="D15" s="98"/>
      <c r="E15" s="17"/>
      <c r="G15" s="143"/>
    </row>
    <row r="16" spans="1:7" ht="26.25">
      <c r="A16" s="139"/>
      <c r="B16" s="8" t="s">
        <v>171</v>
      </c>
      <c r="C16" s="16" t="s">
        <v>82</v>
      </c>
      <c r="D16" s="98"/>
      <c r="E16" s="17"/>
      <c r="G16" s="144"/>
    </row>
    <row r="17" spans="1:7" ht="26.25">
      <c r="A17" s="139"/>
      <c r="B17" s="32" t="s">
        <v>151</v>
      </c>
      <c r="C17" s="31" t="str">
        <f>IF(AccordSignatureElectroniqueSaisie=Oui,"*","")</f>
        <v/>
      </c>
      <c r="D17" s="37"/>
      <c r="E17" s="28"/>
      <c r="F17" s="29"/>
      <c r="G17" s="29"/>
    </row>
    <row r="18" spans="1:7" ht="27" thickBot="1">
      <c r="A18" s="140"/>
      <c r="B18" s="41" t="s">
        <v>170</v>
      </c>
      <c r="C18" s="16" t="s">
        <v>82</v>
      </c>
      <c r="D18" s="98"/>
      <c r="E18" s="28"/>
      <c r="F18" s="29"/>
      <c r="G18" s="29"/>
    </row>
    <row r="19" spans="1:7" ht="20.25">
      <c r="A19" s="141" t="s">
        <v>78</v>
      </c>
      <c r="B19" s="9" t="s">
        <v>4</v>
      </c>
      <c r="C19" s="18" t="s">
        <v>82</v>
      </c>
      <c r="D19" s="12"/>
      <c r="E19" s="28"/>
      <c r="F19" s="29"/>
      <c r="G19" s="29"/>
    </row>
    <row r="20" spans="1:7" ht="21" customHeight="1">
      <c r="A20" s="137"/>
      <c r="B20" s="8" t="s">
        <v>205</v>
      </c>
      <c r="C20" s="16"/>
      <c r="D20" s="33"/>
      <c r="E20" s="28"/>
      <c r="F20" s="29"/>
      <c r="G20" s="29"/>
    </row>
    <row r="21" spans="1:7" ht="21" customHeight="1">
      <c r="A21" s="137"/>
      <c r="B21" s="8" t="s">
        <v>204</v>
      </c>
      <c r="C21" s="16"/>
      <c r="D21" s="33"/>
      <c r="E21" s="28"/>
      <c r="F21" s="29"/>
      <c r="G21" s="29"/>
    </row>
    <row r="22" spans="1:7" ht="20.25">
      <c r="A22" s="137"/>
      <c r="B22" s="8" t="s">
        <v>86</v>
      </c>
      <c r="C22" s="16"/>
      <c r="D22" s="33"/>
      <c r="E22" s="28"/>
      <c r="F22" s="29"/>
      <c r="G22" s="29"/>
    </row>
    <row r="23" spans="1:7" ht="20.25">
      <c r="A23" s="137"/>
      <c r="B23" s="8" t="s">
        <v>14</v>
      </c>
      <c r="C23" s="16" t="s">
        <v>82</v>
      </c>
      <c r="D23" s="33"/>
      <c r="E23" s="28"/>
      <c r="F23" s="29"/>
      <c r="G23" s="29"/>
    </row>
    <row r="24" spans="1:7" ht="20.25">
      <c r="A24" s="137"/>
      <c r="B24" s="8" t="s">
        <v>13</v>
      </c>
      <c r="C24" s="16" t="s">
        <v>82</v>
      </c>
      <c r="D24" s="33"/>
      <c r="E24" s="28"/>
      <c r="F24" s="29"/>
      <c r="G24" s="29"/>
    </row>
    <row r="25" spans="1:7" ht="20.25">
      <c r="A25" s="137"/>
      <c r="B25" s="8" t="s">
        <v>81</v>
      </c>
      <c r="C25" s="16" t="s">
        <v>82</v>
      </c>
      <c r="D25" s="33"/>
      <c r="E25" s="28"/>
      <c r="F25" s="29"/>
      <c r="G25" s="29"/>
    </row>
    <row r="26" spans="1:7" ht="20.25">
      <c r="A26" s="137"/>
      <c r="B26" s="8" t="s">
        <v>15</v>
      </c>
      <c r="C26" s="16" t="s">
        <v>82</v>
      </c>
      <c r="D26" s="33"/>
      <c r="E26" s="28"/>
      <c r="F26" s="29"/>
      <c r="G26" s="29"/>
    </row>
    <row r="27" spans="1:7" ht="20.25">
      <c r="A27" s="137"/>
      <c r="B27" s="8" t="s">
        <v>76</v>
      </c>
      <c r="C27" s="16" t="str">
        <f>IF(TypeTechniqueSaisi=Production,"*","")</f>
        <v/>
      </c>
      <c r="D27" s="33"/>
      <c r="E27" s="28"/>
      <c r="F27" s="29"/>
      <c r="G27" s="29"/>
    </row>
    <row r="28" spans="1:7" ht="20.25">
      <c r="A28" s="137"/>
      <c r="B28" s="8" t="s">
        <v>110</v>
      </c>
      <c r="C28" s="16" t="str">
        <f>IF(AND(TypeTechniqueSaisi=Production,RegimeCertificationSaisi=RegimeDerogatoire,MethodeCertificationSaisie=CalculNormatif),"*","")</f>
        <v/>
      </c>
      <c r="D28" s="33"/>
      <c r="E28" s="28"/>
      <c r="F28" s="29"/>
      <c r="G28" s="29"/>
    </row>
    <row r="29" spans="1:7" ht="20.25">
      <c r="A29" s="137"/>
      <c r="B29" s="8" t="s">
        <v>88</v>
      </c>
      <c r="C29" s="16" t="s">
        <v>82</v>
      </c>
      <c r="D29" s="33"/>
      <c r="E29" s="28"/>
      <c r="F29" s="29"/>
      <c r="G29" s="29"/>
    </row>
    <row r="30" spans="1:7" ht="20.25">
      <c r="A30" s="137"/>
      <c r="B30" s="8" t="s">
        <v>77</v>
      </c>
      <c r="C30" s="16" t="str">
        <f>IF(GRSaisi=Multi,"*","")</f>
        <v/>
      </c>
      <c r="D30" s="36"/>
      <c r="E30" s="28"/>
      <c r="F30" s="29"/>
      <c r="G30" s="29"/>
    </row>
    <row r="31" spans="1:7" ht="20.25">
      <c r="A31" s="137"/>
      <c r="B31" s="8" t="s">
        <v>169</v>
      </c>
      <c r="C31" s="16" t="str">
        <f>IF(AND(TypeTechniqueSaisi=Effacement,CaracteristiqueSaisie=EnProjet),"*","")</f>
        <v/>
      </c>
      <c r="D31" s="34"/>
      <c r="E31" s="28"/>
      <c r="F31" s="29"/>
      <c r="G31" s="29"/>
    </row>
    <row r="32" spans="1:7" ht="20.25">
      <c r="A32" s="137"/>
      <c r="B32" s="8" t="s">
        <v>6</v>
      </c>
      <c r="C32" s="16" t="s">
        <v>82</v>
      </c>
      <c r="D32" s="97"/>
      <c r="E32" s="28"/>
      <c r="F32" s="29"/>
      <c r="G32" s="29"/>
    </row>
    <row r="33" spans="1:7" ht="20.25">
      <c r="A33" s="137"/>
      <c r="B33" s="8" t="s">
        <v>5</v>
      </c>
      <c r="C33" s="16" t="s">
        <v>82</v>
      </c>
      <c r="D33" s="98"/>
      <c r="E33" s="28"/>
      <c r="F33" s="29"/>
      <c r="G33" s="29"/>
    </row>
    <row r="34" spans="1:7" ht="20.25">
      <c r="A34" s="137"/>
      <c r="B34" s="8" t="s">
        <v>165</v>
      </c>
      <c r="C34" s="16" t="s">
        <v>82</v>
      </c>
      <c r="D34" s="99"/>
      <c r="E34" s="28"/>
      <c r="F34" s="29"/>
      <c r="G34" s="29"/>
    </row>
    <row r="35" spans="1:7" ht="20.25">
      <c r="A35" s="137"/>
      <c r="B35" s="8" t="s">
        <v>111</v>
      </c>
      <c r="C35" s="16" t="str">
        <f>IF(MethodeCertificationSaisie=CalculSurLeRealise,"*","")</f>
        <v/>
      </c>
      <c r="D35" s="97"/>
      <c r="E35" s="28"/>
      <c r="F35" s="29"/>
      <c r="G35" s="29"/>
    </row>
    <row r="36" spans="1:7" ht="20.25">
      <c r="A36" s="137"/>
      <c r="B36" s="8" t="s">
        <v>10</v>
      </c>
      <c r="C36" s="16" t="s">
        <v>82</v>
      </c>
      <c r="D36" s="97"/>
      <c r="E36" s="28"/>
      <c r="F36" s="29"/>
      <c r="G36" s="29"/>
    </row>
    <row r="37" spans="1:7" ht="20.25">
      <c r="A37" s="137"/>
      <c r="B37" s="7" t="s">
        <v>87</v>
      </c>
      <c r="C37" s="16" t="s">
        <v>82</v>
      </c>
      <c r="D37" s="97"/>
      <c r="E37" s="28"/>
      <c r="F37" s="29"/>
      <c r="G37" s="29"/>
    </row>
    <row r="38" spans="1:7" ht="20.25">
      <c r="A38" s="137"/>
      <c r="B38" s="8" t="s">
        <v>201</v>
      </c>
      <c r="C38" s="16" t="str">
        <f>IF(MethodeCertificationSaisie=CalculSurLeRealise,"*","")</f>
        <v/>
      </c>
      <c r="D38" s="97"/>
      <c r="E38" s="28"/>
      <c r="F38" s="29"/>
      <c r="G38" s="29"/>
    </row>
    <row r="39" spans="1:7" ht="20.25">
      <c r="A39" s="137"/>
      <c r="B39" s="8" t="s">
        <v>202</v>
      </c>
      <c r="C39" s="16" t="str">
        <f>IF(MethodeCertificationSaisie=CalculSurLeRealise,"*","")</f>
        <v/>
      </c>
      <c r="D39" s="97"/>
      <c r="E39" s="28"/>
      <c r="F39" s="29"/>
      <c r="G39" s="10"/>
    </row>
    <row r="40" spans="1:7" ht="20.25">
      <c r="A40" s="137"/>
      <c r="B40" s="8" t="s">
        <v>203</v>
      </c>
      <c r="C40" s="16" t="str">
        <f>IF(MethodeCertificationSaisie=CalculSurLeRealise,"*","")</f>
        <v/>
      </c>
      <c r="D40" s="97"/>
      <c r="E40" s="28"/>
      <c r="F40" s="29"/>
      <c r="G40" s="10"/>
    </row>
    <row r="41" spans="1:7" ht="20.25">
      <c r="A41" s="137"/>
      <c r="B41" s="46" t="s">
        <v>167</v>
      </c>
      <c r="C41" s="31" t="s">
        <v>82</v>
      </c>
      <c r="D41" s="40"/>
      <c r="E41" s="28"/>
      <c r="F41" s="29"/>
      <c r="G41" s="10"/>
    </row>
    <row r="42" spans="1:7" ht="21.75" customHeight="1" thickBot="1">
      <c r="A42" s="138"/>
      <c r="B42" s="43" t="s">
        <v>178</v>
      </c>
      <c r="C42" s="47" t="str">
        <f>IF(DerogationTunnelSaisie=DerogationPluriannuelle,"*","")</f>
        <v/>
      </c>
      <c r="D42" s="48"/>
      <c r="E42" s="30"/>
      <c r="F42" s="29"/>
      <c r="G42" s="10"/>
    </row>
    <row r="43" spans="1:7" ht="21.75" customHeight="1">
      <c r="A43" s="137" t="s">
        <v>99</v>
      </c>
      <c r="B43" s="26" t="s">
        <v>3</v>
      </c>
      <c r="C43" s="27" t="s">
        <v>82</v>
      </c>
      <c r="D43" s="37"/>
      <c r="E43" s="30"/>
      <c r="F43" s="29"/>
      <c r="G43" s="10"/>
    </row>
    <row r="44" spans="1:7" ht="20.25" customHeight="1">
      <c r="A44" s="137"/>
      <c r="B44" s="8" t="s">
        <v>56</v>
      </c>
      <c r="C44" s="16" t="s">
        <v>82</v>
      </c>
      <c r="D44" s="98"/>
      <c r="E44" s="30"/>
      <c r="F44" s="29"/>
      <c r="G44" s="10"/>
    </row>
    <row r="45" spans="1:7" ht="20.25">
      <c r="A45" s="137"/>
      <c r="B45" s="8" t="s">
        <v>57</v>
      </c>
      <c r="C45" s="16" t="s">
        <v>82</v>
      </c>
      <c r="D45" s="98"/>
      <c r="E45" s="30"/>
      <c r="F45" s="29"/>
      <c r="G45" s="29"/>
    </row>
    <row r="46" spans="1:7" ht="20.25">
      <c r="A46" s="137"/>
      <c r="B46" s="8" t="s">
        <v>58</v>
      </c>
      <c r="C46" s="16" t="s">
        <v>82</v>
      </c>
      <c r="D46" s="98"/>
      <c r="E46" s="30"/>
      <c r="F46" s="29"/>
      <c r="G46" s="29"/>
    </row>
    <row r="47" spans="1:7" ht="20.25">
      <c r="A47" s="137"/>
      <c r="B47" s="8" t="s">
        <v>59</v>
      </c>
      <c r="C47" s="16" t="s">
        <v>82</v>
      </c>
      <c r="D47" s="98"/>
      <c r="E47" s="30"/>
      <c r="F47" s="29"/>
      <c r="G47" s="29"/>
    </row>
    <row r="48" spans="1:7" ht="20.25">
      <c r="A48" s="137"/>
      <c r="B48" s="8" t="s">
        <v>60</v>
      </c>
      <c r="C48" s="16" t="s">
        <v>82</v>
      </c>
      <c r="D48" s="98"/>
      <c r="E48" s="30"/>
      <c r="F48" s="29"/>
      <c r="G48" s="29"/>
    </row>
    <row r="49" spans="1:7" ht="20.25">
      <c r="A49" s="137"/>
      <c r="B49" s="8" t="s">
        <v>61</v>
      </c>
      <c r="C49" s="16"/>
      <c r="D49" s="98"/>
      <c r="E49" s="28"/>
      <c r="F49" s="29"/>
      <c r="G49" s="29"/>
    </row>
    <row r="50" spans="1:7" ht="20.25">
      <c r="A50" s="137"/>
      <c r="B50" s="8" t="s">
        <v>62</v>
      </c>
      <c r="C50" s="16"/>
      <c r="D50" s="98"/>
      <c r="E50" s="28"/>
      <c r="F50" s="29"/>
      <c r="G50" s="29"/>
    </row>
    <row r="51" spans="1:7" ht="20.25">
      <c r="A51" s="137"/>
      <c r="B51" s="8" t="s">
        <v>63</v>
      </c>
      <c r="C51" s="16"/>
      <c r="D51" s="98"/>
      <c r="E51" s="28"/>
      <c r="F51" s="29"/>
      <c r="G51" s="29"/>
    </row>
    <row r="52" spans="1:7" ht="20.25">
      <c r="A52" s="137"/>
      <c r="B52" s="8" t="s">
        <v>64</v>
      </c>
      <c r="C52" s="16"/>
      <c r="D52" s="98"/>
      <c r="E52" s="28"/>
      <c r="F52" s="29"/>
      <c r="G52" s="29"/>
    </row>
    <row r="53" spans="1:7" ht="20.25">
      <c r="A53" s="137"/>
      <c r="B53" s="8" t="s">
        <v>65</v>
      </c>
      <c r="C53" s="16"/>
      <c r="D53" s="98"/>
      <c r="E53" s="28"/>
      <c r="F53" s="29"/>
      <c r="G53" s="29"/>
    </row>
    <row r="54" spans="1:7" ht="20.25">
      <c r="A54" s="137"/>
      <c r="B54" s="8" t="s">
        <v>69</v>
      </c>
      <c r="C54" s="16" t="s">
        <v>82</v>
      </c>
      <c r="D54" s="98"/>
      <c r="E54" s="28"/>
      <c r="F54" s="29"/>
      <c r="G54" s="29"/>
    </row>
    <row r="55" spans="1:7" ht="20.25">
      <c r="A55" s="137"/>
      <c r="B55" s="8" t="s">
        <v>70</v>
      </c>
      <c r="C55" s="16" t="s">
        <v>82</v>
      </c>
      <c r="D55" s="98"/>
      <c r="E55" s="28"/>
      <c r="F55" s="29"/>
      <c r="G55" s="29"/>
    </row>
    <row r="56" spans="1:7" ht="20.25">
      <c r="A56" s="137"/>
      <c r="B56" s="8" t="s">
        <v>71</v>
      </c>
      <c r="C56" s="16" t="s">
        <v>82</v>
      </c>
      <c r="D56" s="98"/>
      <c r="E56" s="28"/>
      <c r="F56" s="29"/>
      <c r="G56" s="29"/>
    </row>
    <row r="57" spans="1:7" ht="20.25">
      <c r="A57" s="137"/>
      <c r="B57" s="8" t="s">
        <v>72</v>
      </c>
      <c r="C57" s="16" t="s">
        <v>82</v>
      </c>
      <c r="D57" s="98"/>
      <c r="E57" s="28"/>
      <c r="F57" s="29"/>
      <c r="G57" s="29"/>
    </row>
    <row r="58" spans="1:7" ht="20.25">
      <c r="A58" s="137"/>
      <c r="B58" s="8" t="s">
        <v>73</v>
      </c>
      <c r="C58" s="16" t="s">
        <v>82</v>
      </c>
      <c r="D58" s="98"/>
      <c r="E58" s="28"/>
      <c r="F58" s="29"/>
      <c r="G58" s="29"/>
    </row>
    <row r="59" spans="1:7" ht="20.25">
      <c r="A59" s="137"/>
      <c r="B59" s="8" t="s">
        <v>94</v>
      </c>
      <c r="C59" s="16" t="s">
        <v>82</v>
      </c>
      <c r="D59" s="98"/>
      <c r="E59" s="28"/>
      <c r="F59" s="29"/>
      <c r="G59" s="29"/>
    </row>
    <row r="60" spans="1:7" ht="20.25">
      <c r="A60" s="137"/>
      <c r="B60" s="8" t="s">
        <v>95</v>
      </c>
      <c r="C60" s="16" t="s">
        <v>82</v>
      </c>
      <c r="D60" s="98"/>
      <c r="E60" s="28"/>
      <c r="F60" s="29"/>
      <c r="G60" s="29"/>
    </row>
    <row r="61" spans="1:7" ht="20.25">
      <c r="A61" s="137"/>
      <c r="B61" s="8" t="s">
        <v>103</v>
      </c>
      <c r="C61" s="16"/>
      <c r="D61" s="98"/>
      <c r="E61" s="28"/>
      <c r="F61" s="29"/>
      <c r="G61" s="29"/>
    </row>
    <row r="62" spans="1:7" ht="20.25">
      <c r="A62" s="137"/>
      <c r="B62" s="8" t="s">
        <v>96</v>
      </c>
      <c r="C62" s="16" t="s">
        <v>82</v>
      </c>
      <c r="D62" s="98"/>
      <c r="E62" s="28"/>
      <c r="F62" s="29"/>
      <c r="G62" s="29"/>
    </row>
    <row r="63" spans="1:7" ht="20.25">
      <c r="A63" s="137"/>
      <c r="B63" s="8" t="s">
        <v>97</v>
      </c>
      <c r="C63" s="16" t="s">
        <v>82</v>
      </c>
      <c r="D63" s="98"/>
      <c r="F63" s="29"/>
      <c r="G63" s="29"/>
    </row>
    <row r="64" spans="1:7" ht="20.25">
      <c r="A64" s="137"/>
      <c r="B64" s="8" t="s">
        <v>98</v>
      </c>
      <c r="C64" s="16" t="s">
        <v>82</v>
      </c>
      <c r="D64" s="98"/>
      <c r="E64" s="28"/>
      <c r="F64" s="29"/>
      <c r="G64" s="29"/>
    </row>
    <row r="65" spans="1:7" ht="20.25">
      <c r="A65" s="137"/>
      <c r="B65" s="8" t="s">
        <v>89</v>
      </c>
      <c r="C65" s="16" t="s">
        <v>82</v>
      </c>
      <c r="D65" s="98"/>
      <c r="E65" s="28"/>
      <c r="F65" s="29"/>
      <c r="G65" s="29"/>
    </row>
    <row r="66" spans="1:7" ht="20.25">
      <c r="A66" s="137"/>
      <c r="B66" s="8" t="s">
        <v>90</v>
      </c>
      <c r="C66" s="16" t="s">
        <v>82</v>
      </c>
      <c r="D66" s="98"/>
      <c r="E66" s="28"/>
      <c r="F66" s="29"/>
      <c r="G66" s="29"/>
    </row>
    <row r="67" spans="1:7" ht="20.25">
      <c r="A67" s="137"/>
      <c r="B67" s="8" t="s">
        <v>91</v>
      </c>
      <c r="C67" s="16" t="s">
        <v>82</v>
      </c>
      <c r="D67" s="98"/>
      <c r="E67" s="28"/>
      <c r="F67" s="29"/>
      <c r="G67" s="29"/>
    </row>
    <row r="68" spans="1:7" ht="20.25">
      <c r="A68" s="137"/>
      <c r="B68" s="8" t="s">
        <v>92</v>
      </c>
      <c r="C68" s="16" t="s">
        <v>82</v>
      </c>
      <c r="D68" s="98"/>
      <c r="E68" s="28"/>
      <c r="F68" s="29"/>
      <c r="G68" s="29"/>
    </row>
    <row r="69" spans="1:7" ht="20.25">
      <c r="A69" s="137"/>
      <c r="B69" s="8" t="s">
        <v>93</v>
      </c>
      <c r="C69" s="16" t="s">
        <v>82</v>
      </c>
      <c r="D69" s="98"/>
      <c r="E69" s="28"/>
      <c r="F69" s="29"/>
      <c r="G69" s="29"/>
    </row>
    <row r="70" spans="1:7" ht="20.25">
      <c r="A70" s="137"/>
      <c r="B70" s="8" t="s">
        <v>104</v>
      </c>
      <c r="C70" s="16" t="s">
        <v>82</v>
      </c>
      <c r="D70" s="98"/>
      <c r="F70" s="29"/>
      <c r="G70" s="29"/>
    </row>
    <row r="71" spans="1:7" ht="20.25">
      <c r="A71" s="137"/>
      <c r="B71" s="8" t="s">
        <v>105</v>
      </c>
      <c r="C71" s="16" t="s">
        <v>82</v>
      </c>
      <c r="D71" s="98"/>
      <c r="F71" s="29"/>
      <c r="G71" s="29"/>
    </row>
    <row r="72" spans="1:7" ht="20.25">
      <c r="A72" s="137"/>
      <c r="B72" s="8" t="s">
        <v>106</v>
      </c>
      <c r="C72" s="16"/>
      <c r="D72" s="98"/>
      <c r="F72" s="29"/>
      <c r="G72" s="29"/>
    </row>
    <row r="73" spans="1:7" ht="20.25">
      <c r="A73" s="137"/>
      <c r="B73" s="8" t="s">
        <v>107</v>
      </c>
      <c r="C73" s="16" t="s">
        <v>82</v>
      </c>
      <c r="D73" s="98"/>
      <c r="F73" s="29"/>
      <c r="G73" s="29"/>
    </row>
    <row r="74" spans="1:7" ht="20.25">
      <c r="A74" s="137"/>
      <c r="B74" s="8" t="s">
        <v>108</v>
      </c>
      <c r="C74" s="16" t="s">
        <v>82</v>
      </c>
      <c r="D74" s="98"/>
      <c r="F74" s="29"/>
      <c r="G74" s="29"/>
    </row>
    <row r="75" spans="1:7" ht="20.25">
      <c r="A75" s="137"/>
      <c r="B75" s="8" t="s">
        <v>109</v>
      </c>
      <c r="C75" s="16" t="s">
        <v>82</v>
      </c>
      <c r="D75" s="98"/>
      <c r="F75" s="29"/>
      <c r="G75" s="29"/>
    </row>
    <row r="76" spans="1:7" ht="26.25">
      <c r="A76" s="137"/>
      <c r="B76" s="8" t="s">
        <v>195</v>
      </c>
      <c r="C76" s="16" t="s">
        <v>82</v>
      </c>
      <c r="D76" s="98"/>
      <c r="F76" s="29"/>
      <c r="G76" s="29"/>
    </row>
    <row r="77" spans="1:7" ht="26.25">
      <c r="A77" s="137"/>
      <c r="B77" s="8" t="s">
        <v>196</v>
      </c>
      <c r="C77" s="16" t="s">
        <v>82</v>
      </c>
      <c r="D77" s="98"/>
      <c r="F77" s="29"/>
      <c r="G77" s="29"/>
    </row>
    <row r="78" spans="1:7" ht="26.25">
      <c r="A78" s="137"/>
      <c r="B78" s="8" t="s">
        <v>197</v>
      </c>
      <c r="C78" s="16" t="s">
        <v>82</v>
      </c>
      <c r="D78" s="98"/>
      <c r="E78" s="29"/>
      <c r="F78" s="29"/>
      <c r="G78" s="29"/>
    </row>
    <row r="79" spans="1:7" ht="26.25">
      <c r="A79" s="137"/>
      <c r="B79" s="8" t="s">
        <v>198</v>
      </c>
      <c r="C79" s="16" t="s">
        <v>82</v>
      </c>
      <c r="D79" s="98"/>
      <c r="E79" s="29"/>
      <c r="F79" s="29"/>
      <c r="G79" s="29"/>
    </row>
    <row r="80" spans="1:7" ht="26.25">
      <c r="A80" s="137"/>
      <c r="B80" s="8" t="s">
        <v>199</v>
      </c>
      <c r="C80" s="16" t="s">
        <v>82</v>
      </c>
      <c r="D80" s="98"/>
      <c r="E80" s="29"/>
      <c r="F80" s="29"/>
      <c r="G80" s="29"/>
    </row>
    <row r="81" spans="1:7" ht="39.75" thickBot="1">
      <c r="A81" s="138"/>
      <c r="B81" s="19" t="s">
        <v>200</v>
      </c>
      <c r="C81" s="35" t="s">
        <v>82</v>
      </c>
      <c r="D81" s="98"/>
      <c r="E81" s="29"/>
      <c r="F81" s="29"/>
      <c r="G81" s="29"/>
    </row>
    <row r="82" spans="1:7" ht="18.75">
      <c r="A82" s="20"/>
      <c r="B82" s="13" t="s">
        <v>85</v>
      </c>
      <c r="C82" s="6"/>
      <c r="D82" s="6"/>
      <c r="E82" s="29"/>
      <c r="F82" s="29"/>
      <c r="G82" s="29"/>
    </row>
    <row r="83" spans="1:7" ht="15">
      <c r="A83" s="20"/>
      <c r="B83" s="21"/>
      <c r="C83" s="6"/>
      <c r="D83" s="6"/>
      <c r="E83" s="17"/>
    </row>
    <row r="84" spans="1:7" ht="15">
      <c r="A84" s="20"/>
      <c r="B84" s="21"/>
      <c r="C84" s="6"/>
      <c r="D84" s="6"/>
      <c r="E84" s="17"/>
    </row>
    <row r="85" spans="1:7" ht="15">
      <c r="A85" s="20"/>
      <c r="B85" s="21"/>
      <c r="C85" s="6"/>
      <c r="D85" s="6"/>
      <c r="E85" s="17"/>
    </row>
    <row r="86" spans="1:7" ht="15">
      <c r="A86" s="20"/>
      <c r="B86" s="21"/>
      <c r="C86" s="6"/>
      <c r="D86" s="6"/>
      <c r="E86" s="17"/>
    </row>
    <row r="87" spans="1:7" ht="15">
      <c r="A87" s="20"/>
      <c r="B87" s="21"/>
      <c r="C87" s="6"/>
      <c r="D87" s="6"/>
      <c r="E87" s="17"/>
    </row>
    <row r="88" spans="1:7">
      <c r="A88" s="22"/>
      <c r="B88" s="6"/>
      <c r="E88" s="6"/>
    </row>
    <row r="89" spans="1:7">
      <c r="A89" s="22"/>
      <c r="E89" s="6"/>
    </row>
    <row r="90" spans="1:7">
      <c r="A90" s="22"/>
      <c r="E90" s="6"/>
    </row>
    <row r="91" spans="1:7">
      <c r="A91" s="22"/>
      <c r="E91" s="6"/>
    </row>
    <row r="92" spans="1:7">
      <c r="E92" s="6"/>
    </row>
    <row r="93" spans="1:7">
      <c r="E93" s="6"/>
    </row>
    <row r="94" spans="1:7">
      <c r="E94" s="6"/>
    </row>
    <row r="95" spans="1:7">
      <c r="E95" s="6"/>
    </row>
    <row r="96" spans="1:7">
      <c r="E96" s="6"/>
    </row>
    <row r="97" spans="5:5">
      <c r="E97" s="6"/>
    </row>
    <row r="98" spans="5:5">
      <c r="E98" s="6"/>
    </row>
  </sheetData>
  <sheetProtection algorithmName="SHA-512" hashValue="i4N+2NCFyVIYDLOAVPLdv/xeVF4n9iY94XCCJD/cgT0kre1I9T6BmMPiLfpk0efmSLsefvrxx8xycQBQOQO/8A==" saltValue="tmhOW54PziOOwujUuPnD1w==" spinCount="100000" sheet="1" objects="1" scenarios="1" selectLockedCells="1" sort="0" autoFilter="0"/>
  <dataConsolidate/>
  <mergeCells count="4">
    <mergeCell ref="A43:A81"/>
    <mergeCell ref="A1:A18"/>
    <mergeCell ref="A19:A42"/>
    <mergeCell ref="G4:G16"/>
  </mergeCells>
  <dataValidations count="22">
    <dataValidation type="list" allowBlank="1" showInputMessage="1" showErrorMessage="1" sqref="D35 D16">
      <formula1>Booleen</formula1>
    </dataValidation>
    <dataValidation type="list" allowBlank="1" showInputMessage="1" showErrorMessage="1" sqref="D43">
      <formula1>Mode_paiement</formula1>
    </dataValidation>
    <dataValidation type="list" allowBlank="1" showInputMessage="1" showErrorMessage="1" sqref="D44 D76 D65 D54 D49">
      <formula1>Civilite</formula1>
    </dataValidation>
    <dataValidation type="date" allowBlank="1" showInputMessage="1" showErrorMessage="1" sqref="D34 D31">
      <formula1>40179</formula1>
      <formula2>55153</formula2>
    </dataValidation>
    <dataValidation type="textLength" operator="equal" allowBlank="1" showInputMessage="1" showErrorMessage="1" sqref="D33">
      <formula1>16</formula1>
    </dataValidation>
    <dataValidation type="list" allowBlank="1" showInputMessage="1" showErrorMessage="1" sqref="D36">
      <formula1>IF(TypeTechniqueSaisi=Production,Liaison_entite_Production,Liaison_entite_Effacement)</formula1>
    </dataValidation>
    <dataValidation type="list" allowBlank="1" showInputMessage="1" showErrorMessage="1" sqref="D37">
      <formula1>Stock</formula1>
    </dataValidation>
    <dataValidation type="list" allowBlank="1" showInputMessage="1" showErrorMessage="1" sqref="D41">
      <formula1>Derogation</formula1>
    </dataValidation>
    <dataValidation type="list" allowBlank="1" showInputMessage="1" showErrorMessage="1" sqref="D29">
      <formula1>GR</formula1>
    </dataValidation>
    <dataValidation type="whole" allowBlank="1" showInputMessage="1" showErrorMessage="1" sqref="D42">
      <formula1>2000</formula1>
      <formula2>2040</formula2>
    </dataValidation>
    <dataValidation type="list" allowBlank="1" showInputMessage="1" showErrorMessage="1" sqref="D28">
      <formula1>IF(AND(NormatifOA=Oui,D19&lt;2024),FiliereOANormatifAnte2023,IF(AND(NormatifOA=Oui,D19&gt;2023),FiliereOANormatifPost2023,IF(NormatifNonOA=Oui,FiliereNonOANormatif,Liste_vide)))</formula1>
    </dataValidation>
    <dataValidation type="list" allowBlank="1" showInputMessage="1" showErrorMessage="1" sqref="D27">
      <formula1>IF(TypeTechniqueSaisi=Production,Booleen,Liste_vide)</formula1>
    </dataValidation>
    <dataValidation type="list" allowBlank="1" showInputMessage="1" showErrorMessage="1" sqref="D25">
      <formula1>Regime_certification</formula1>
    </dataValidation>
    <dataValidation type="list" allowBlank="1" showInputMessage="1" showErrorMessage="1" sqref="D23">
      <formula1>Caracteristique</formula1>
    </dataValidation>
    <dataValidation type="list" allowBlank="1" showInputMessage="1" showErrorMessage="1" sqref="D24">
      <formula1>Type_technique</formula1>
    </dataValidation>
    <dataValidation type="list" allowBlank="1" showInputMessage="1" showErrorMessage="1" sqref="D26">
      <formula1>IF(RegimeCertificationSaisi=RegimeDerogatoire,Methode_certification_derogatoire,Methode_certification_generique)</formula1>
    </dataValidation>
    <dataValidation type="whole" allowBlank="1" showInputMessage="1" showErrorMessage="1" sqref="D19">
      <formula1>2017</formula1>
      <formula2>2050</formula2>
    </dataValidation>
    <dataValidation type="list" allowBlank="1" showInputMessage="1" showErrorMessage="1" sqref="D4">
      <formula1>Forme_juridique</formula1>
    </dataValidation>
    <dataValidation type="list" allowBlank="1" showInputMessage="1" showErrorMessage="1" sqref="D1">
      <formula1>Qualite_demandeur</formula1>
    </dataValidation>
    <dataValidation operator="equal" allowBlank="1" showInputMessage="1" showErrorMessage="1" sqref="D3"/>
    <dataValidation type="decimal" operator="greaterThanOrEqual" allowBlank="1" showInputMessage="1" showErrorMessage="1" sqref="D38 D40">
      <formula1>0</formula1>
    </dataValidation>
    <dataValidation type="decimal" operator="greaterThanOrEqual" allowBlank="1" showInputMessage="1" showErrorMessage="1" sqref="D39">
      <formula1>0</formula1>
    </dataValidation>
  </dataValidations>
  <pageMargins left="0.31496062992125984" right="0.31496062992125984" top="0.74803149606299213" bottom="0.74803149606299213" header="0.31496062992125984" footer="0.31496062992125984"/>
  <pageSetup paperSize="9" scale="1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00B050"/>
  </sheetPr>
  <dimension ref="A1:R23"/>
  <sheetViews>
    <sheetView showGridLines="0" zoomScale="77" zoomScaleNormal="77" zoomScalePageLayoutView="85" workbookViewId="0">
      <pane ySplit="1" topLeftCell="A2" activePane="bottomLeft" state="frozen"/>
      <selection activeCell="B15" sqref="B15"/>
      <selection pane="bottomLeft" activeCell="C2" sqref="C2"/>
    </sheetView>
  </sheetViews>
  <sheetFormatPr baseColWidth="10" defaultColWidth="10.85546875" defaultRowHeight="15"/>
  <cols>
    <col min="1" max="1" width="15.85546875" style="108" bestFit="1" customWidth="1"/>
    <col min="2" max="2" width="35.42578125" style="136" customWidth="1"/>
    <col min="3" max="3" width="40" style="109" bestFit="1" customWidth="1"/>
    <col min="4" max="4" width="26.42578125" style="109" customWidth="1"/>
    <col min="5" max="5" width="64.42578125" style="109" bestFit="1" customWidth="1"/>
    <col min="6" max="6" width="29.85546875" style="109" bestFit="1" customWidth="1"/>
    <col min="7" max="7" width="27" style="109" bestFit="1" customWidth="1"/>
    <col min="8" max="8" width="30.42578125" style="109" bestFit="1" customWidth="1"/>
    <col min="9" max="9" width="32" style="109" customWidth="1"/>
    <col min="10" max="10" width="39.140625" style="110" customWidth="1"/>
    <col min="11" max="12" width="32" style="110" customWidth="1"/>
    <col min="13" max="13" width="40.28515625" style="111" customWidth="1"/>
    <col min="14" max="15" width="32" style="111" customWidth="1"/>
    <col min="16" max="17" width="32.42578125" style="110" customWidth="1"/>
    <col min="18" max="18" width="38.28515625" style="111" customWidth="1"/>
    <col min="19" max="19" width="10.85546875" style="21" customWidth="1"/>
    <col min="20" max="16384" width="10.85546875" style="21"/>
  </cols>
  <sheetData>
    <row r="1" spans="1:18" ht="51">
      <c r="A1" s="51" t="s">
        <v>7</v>
      </c>
      <c r="B1" s="64" t="s">
        <v>364</v>
      </c>
      <c r="C1" s="52" t="s">
        <v>365</v>
      </c>
      <c r="D1" s="53" t="s">
        <v>112</v>
      </c>
      <c r="E1" s="53" t="s">
        <v>113</v>
      </c>
      <c r="F1" s="52" t="s">
        <v>116</v>
      </c>
      <c r="G1" s="52" t="s">
        <v>114</v>
      </c>
      <c r="H1" s="52" t="s">
        <v>115</v>
      </c>
      <c r="I1" s="54" t="s">
        <v>366</v>
      </c>
      <c r="J1" s="55" t="s">
        <v>161</v>
      </c>
      <c r="K1" s="55" t="s">
        <v>117</v>
      </c>
      <c r="L1" s="54" t="s">
        <v>118</v>
      </c>
      <c r="M1" s="56" t="s">
        <v>361</v>
      </c>
      <c r="N1" s="56" t="s">
        <v>362</v>
      </c>
      <c r="O1" s="56" t="s">
        <v>363</v>
      </c>
      <c r="P1" s="54" t="s">
        <v>351</v>
      </c>
      <c r="Q1" s="54" t="s">
        <v>352</v>
      </c>
      <c r="R1" s="56" t="s">
        <v>367</v>
      </c>
    </row>
    <row r="2" spans="1:18">
      <c r="A2" s="57"/>
      <c r="B2" s="132"/>
      <c r="C2" s="58"/>
      <c r="D2" s="58"/>
      <c r="E2" s="58"/>
      <c r="F2" s="58"/>
      <c r="G2" s="58"/>
      <c r="H2" s="58"/>
      <c r="I2" s="58"/>
      <c r="J2" s="59"/>
      <c r="K2" s="59"/>
      <c r="L2" s="59"/>
      <c r="M2" s="60"/>
      <c r="N2" s="60"/>
      <c r="O2" s="60"/>
      <c r="P2" s="59"/>
      <c r="Q2" s="59"/>
      <c r="R2" s="60"/>
    </row>
    <row r="3" spans="1:18">
      <c r="A3" s="57"/>
      <c r="B3" s="132"/>
      <c r="C3" s="58"/>
      <c r="D3" s="58"/>
      <c r="E3" s="58"/>
      <c r="F3" s="58"/>
      <c r="G3" s="58"/>
      <c r="H3" s="58"/>
      <c r="I3" s="58"/>
      <c r="J3" s="59"/>
      <c r="K3" s="59"/>
      <c r="L3" s="59"/>
      <c r="M3" s="60"/>
      <c r="N3" s="60"/>
      <c r="O3" s="60"/>
      <c r="P3" s="59"/>
      <c r="Q3" s="59"/>
      <c r="R3" s="60"/>
    </row>
    <row r="4" spans="1:18">
      <c r="A4" s="57"/>
      <c r="B4" s="132"/>
      <c r="C4" s="58"/>
      <c r="D4" s="58"/>
      <c r="E4" s="58"/>
      <c r="F4" s="58"/>
      <c r="G4" s="58"/>
      <c r="H4" s="58"/>
      <c r="I4" s="58"/>
      <c r="J4" s="59"/>
      <c r="K4" s="59"/>
      <c r="L4" s="59"/>
      <c r="M4" s="60"/>
      <c r="N4" s="60"/>
      <c r="O4" s="60"/>
      <c r="P4" s="59"/>
      <c r="Q4" s="59"/>
      <c r="R4" s="60"/>
    </row>
    <row r="5" spans="1:18">
      <c r="A5" s="57"/>
      <c r="B5" s="132"/>
      <c r="C5" s="58"/>
      <c r="D5" s="58"/>
      <c r="E5" s="58"/>
      <c r="F5" s="58"/>
      <c r="G5" s="58"/>
      <c r="H5" s="58"/>
      <c r="I5" s="58"/>
      <c r="J5" s="59"/>
      <c r="K5" s="59"/>
      <c r="L5" s="59"/>
      <c r="M5" s="60"/>
      <c r="N5" s="60"/>
      <c r="O5" s="60"/>
      <c r="P5" s="59"/>
      <c r="Q5" s="59"/>
      <c r="R5" s="60"/>
    </row>
    <row r="6" spans="1:18">
      <c r="A6" s="57"/>
      <c r="B6" s="132"/>
      <c r="C6" s="58"/>
      <c r="D6" s="58"/>
      <c r="E6" s="58"/>
      <c r="F6" s="58"/>
      <c r="G6" s="58"/>
      <c r="H6" s="58"/>
      <c r="I6" s="58"/>
      <c r="J6" s="59"/>
      <c r="K6" s="59"/>
      <c r="L6" s="59"/>
      <c r="M6" s="60"/>
      <c r="N6" s="60"/>
      <c r="O6" s="60"/>
      <c r="P6" s="59"/>
      <c r="Q6" s="59"/>
      <c r="R6" s="60"/>
    </row>
    <row r="7" spans="1:18">
      <c r="A7" s="57"/>
      <c r="B7" s="132"/>
      <c r="C7" s="58"/>
      <c r="D7" s="58"/>
      <c r="E7" s="58"/>
      <c r="F7" s="58"/>
      <c r="G7" s="58"/>
      <c r="H7" s="58"/>
      <c r="I7" s="58"/>
      <c r="J7" s="59"/>
      <c r="K7" s="59"/>
      <c r="L7" s="59"/>
      <c r="M7" s="60"/>
      <c r="N7" s="60"/>
      <c r="O7" s="60"/>
      <c r="P7" s="59"/>
      <c r="Q7" s="59"/>
      <c r="R7" s="60"/>
    </row>
    <row r="8" spans="1:18">
      <c r="A8" s="61"/>
      <c r="B8" s="133"/>
      <c r="C8" s="62"/>
      <c r="D8" s="62"/>
      <c r="E8" s="62"/>
      <c r="F8" s="62"/>
      <c r="G8" s="62"/>
      <c r="H8" s="62"/>
      <c r="I8" s="62"/>
      <c r="J8" s="63"/>
      <c r="K8" s="63"/>
      <c r="L8" s="63"/>
      <c r="M8" s="50"/>
      <c r="N8" s="50"/>
      <c r="O8" s="50"/>
      <c r="P8" s="63"/>
      <c r="Q8" s="63"/>
      <c r="R8" s="63"/>
    </row>
    <row r="9" spans="1:18">
      <c r="A9" s="61"/>
      <c r="B9" s="133"/>
      <c r="C9" s="62"/>
      <c r="D9" s="62"/>
      <c r="E9" s="62"/>
      <c r="F9" s="62"/>
      <c r="G9" s="62"/>
      <c r="H9" s="62"/>
      <c r="I9" s="62"/>
      <c r="J9" s="63"/>
      <c r="K9" s="63"/>
      <c r="L9" s="63"/>
      <c r="M9" s="50"/>
      <c r="N9" s="50"/>
      <c r="O9" s="50"/>
      <c r="P9" s="63"/>
      <c r="Q9" s="63"/>
      <c r="R9" s="50"/>
    </row>
    <row r="10" spans="1:18">
      <c r="A10" s="61"/>
      <c r="B10" s="133"/>
      <c r="C10" s="62"/>
      <c r="D10" s="62"/>
      <c r="E10" s="62"/>
      <c r="F10" s="62"/>
      <c r="G10" s="62"/>
      <c r="H10" s="62"/>
      <c r="I10" s="62"/>
      <c r="J10" s="63"/>
      <c r="K10" s="63"/>
      <c r="L10" s="63"/>
      <c r="M10" s="50"/>
      <c r="N10" s="50"/>
      <c r="O10" s="50"/>
      <c r="P10" s="63"/>
      <c r="Q10" s="63"/>
      <c r="R10" s="50"/>
    </row>
    <row r="11" spans="1:18">
      <c r="A11" s="61"/>
      <c r="B11" s="133"/>
      <c r="C11" s="62"/>
      <c r="D11" s="62"/>
      <c r="E11" s="62"/>
      <c r="F11" s="62"/>
      <c r="G11" s="62"/>
      <c r="H11" s="62"/>
      <c r="I11" s="62"/>
      <c r="J11" s="63"/>
      <c r="K11" s="63"/>
      <c r="L11" s="63"/>
      <c r="M11" s="50"/>
      <c r="N11" s="50"/>
      <c r="O11" s="50"/>
      <c r="P11" s="63"/>
      <c r="Q11" s="63"/>
      <c r="R11" s="50"/>
    </row>
    <row r="12" spans="1:18">
      <c r="A12" s="61"/>
      <c r="B12" s="133"/>
      <c r="C12" s="62"/>
      <c r="D12" s="62"/>
      <c r="E12" s="62"/>
      <c r="F12" s="62"/>
      <c r="G12" s="62"/>
      <c r="H12" s="62"/>
      <c r="I12" s="62"/>
      <c r="J12" s="63"/>
      <c r="K12" s="63"/>
      <c r="L12" s="63"/>
      <c r="M12" s="50"/>
      <c r="N12" s="50"/>
      <c r="O12" s="50"/>
      <c r="P12" s="63"/>
      <c r="Q12" s="63"/>
      <c r="R12" s="50"/>
    </row>
    <row r="13" spans="1:18">
      <c r="A13" s="61"/>
      <c r="B13" s="133"/>
      <c r="C13" s="62"/>
      <c r="D13" s="62"/>
      <c r="E13" s="62"/>
      <c r="F13" s="62"/>
      <c r="G13" s="62"/>
      <c r="H13" s="62"/>
      <c r="I13" s="62"/>
      <c r="J13" s="63"/>
      <c r="K13" s="63"/>
      <c r="L13" s="63"/>
      <c r="M13" s="50"/>
      <c r="N13" s="50"/>
      <c r="O13" s="50"/>
      <c r="P13" s="63"/>
      <c r="Q13" s="63"/>
      <c r="R13" s="50"/>
    </row>
    <row r="14" spans="1:18">
      <c r="A14" s="100"/>
      <c r="B14" s="134"/>
      <c r="C14" s="101"/>
      <c r="D14" s="101"/>
      <c r="E14" s="101"/>
      <c r="F14" s="101"/>
      <c r="G14" s="101"/>
      <c r="H14" s="101"/>
      <c r="I14" s="101"/>
      <c r="J14" s="102"/>
      <c r="K14" s="102"/>
      <c r="L14" s="102"/>
      <c r="M14" s="103"/>
      <c r="N14" s="103"/>
      <c r="O14" s="103"/>
      <c r="P14" s="102"/>
      <c r="Q14" s="102"/>
      <c r="R14" s="103"/>
    </row>
    <row r="15" spans="1:18">
      <c r="A15" s="100"/>
      <c r="B15" s="134"/>
      <c r="C15" s="101"/>
      <c r="D15" s="101"/>
      <c r="E15" s="101"/>
      <c r="F15" s="101"/>
      <c r="G15" s="101"/>
      <c r="H15" s="101"/>
      <c r="I15" s="101"/>
      <c r="J15" s="102"/>
      <c r="K15" s="102"/>
      <c r="L15" s="102"/>
      <c r="M15" s="103"/>
      <c r="N15" s="103"/>
      <c r="O15" s="103"/>
      <c r="P15" s="102"/>
      <c r="Q15" s="102"/>
      <c r="R15" s="103"/>
    </row>
    <row r="16" spans="1:18">
      <c r="A16" s="100"/>
      <c r="B16" s="134"/>
      <c r="C16" s="101"/>
      <c r="D16" s="101"/>
      <c r="E16" s="101"/>
      <c r="F16" s="101"/>
      <c r="G16" s="101"/>
      <c r="H16" s="101"/>
      <c r="I16" s="101"/>
      <c r="J16" s="102"/>
      <c r="K16" s="102"/>
      <c r="L16" s="102"/>
      <c r="M16" s="103"/>
      <c r="N16" s="103"/>
      <c r="O16" s="103"/>
      <c r="P16" s="102"/>
      <c r="Q16" s="102"/>
      <c r="R16" s="103"/>
    </row>
    <row r="17" spans="1:18">
      <c r="A17" s="100"/>
      <c r="B17" s="134"/>
      <c r="C17" s="101"/>
      <c r="D17" s="101"/>
      <c r="E17" s="101"/>
      <c r="F17" s="101"/>
      <c r="G17" s="101"/>
      <c r="H17" s="101"/>
      <c r="I17" s="101"/>
      <c r="J17" s="102"/>
      <c r="K17" s="102"/>
      <c r="L17" s="102"/>
      <c r="M17" s="103"/>
      <c r="N17" s="103"/>
      <c r="O17" s="103"/>
      <c r="P17" s="102"/>
      <c r="Q17" s="102"/>
      <c r="R17" s="103"/>
    </row>
    <row r="18" spans="1:18">
      <c r="A18" s="100"/>
      <c r="B18" s="134"/>
      <c r="C18" s="101"/>
      <c r="D18" s="101"/>
      <c r="E18" s="101"/>
      <c r="F18" s="101"/>
      <c r="G18" s="101"/>
      <c r="H18" s="101"/>
      <c r="I18" s="101"/>
      <c r="J18" s="102"/>
      <c r="K18" s="102"/>
      <c r="L18" s="102"/>
      <c r="M18" s="103"/>
      <c r="N18" s="103"/>
      <c r="O18" s="103"/>
      <c r="P18" s="102"/>
      <c r="Q18" s="102"/>
      <c r="R18" s="103"/>
    </row>
    <row r="19" spans="1:18">
      <c r="A19" s="100"/>
      <c r="B19" s="134"/>
      <c r="C19" s="101"/>
      <c r="D19" s="101"/>
      <c r="E19" s="101"/>
      <c r="F19" s="101"/>
      <c r="G19" s="101"/>
      <c r="H19" s="101"/>
      <c r="I19" s="101"/>
      <c r="J19" s="102"/>
      <c r="K19" s="102"/>
      <c r="L19" s="102"/>
      <c r="M19" s="103"/>
      <c r="N19" s="103"/>
      <c r="O19" s="103"/>
      <c r="P19" s="102"/>
      <c r="Q19" s="102"/>
      <c r="R19" s="103"/>
    </row>
    <row r="20" spans="1:18">
      <c r="A20" s="100"/>
      <c r="B20" s="134"/>
      <c r="C20" s="101"/>
      <c r="D20" s="101"/>
      <c r="E20" s="101"/>
      <c r="F20" s="101"/>
      <c r="G20" s="101"/>
      <c r="H20" s="101"/>
      <c r="I20" s="101"/>
      <c r="J20" s="102"/>
      <c r="K20" s="102"/>
      <c r="L20" s="102"/>
      <c r="M20" s="103"/>
      <c r="N20" s="103"/>
      <c r="O20" s="103"/>
      <c r="P20" s="102"/>
      <c r="Q20" s="102"/>
      <c r="R20" s="103"/>
    </row>
    <row r="21" spans="1:18">
      <c r="A21" s="100"/>
      <c r="B21" s="134"/>
      <c r="C21" s="101"/>
      <c r="D21" s="101"/>
      <c r="E21" s="101"/>
      <c r="F21" s="101"/>
      <c r="G21" s="101"/>
      <c r="H21" s="101"/>
      <c r="I21" s="101"/>
      <c r="J21" s="102"/>
      <c r="K21" s="102"/>
      <c r="L21" s="102"/>
      <c r="M21" s="103"/>
      <c r="N21" s="103"/>
      <c r="O21" s="103"/>
      <c r="P21" s="102"/>
      <c r="Q21" s="102"/>
      <c r="R21" s="103"/>
    </row>
    <row r="22" spans="1:18">
      <c r="A22" s="100"/>
      <c r="B22" s="134"/>
      <c r="C22" s="101"/>
      <c r="D22" s="101"/>
      <c r="E22" s="101"/>
      <c r="F22" s="101"/>
      <c r="G22" s="101"/>
      <c r="H22" s="101"/>
      <c r="I22" s="101"/>
      <c r="J22" s="102"/>
      <c r="K22" s="102"/>
      <c r="L22" s="102"/>
      <c r="M22" s="103"/>
      <c r="N22" s="103"/>
      <c r="O22" s="103"/>
      <c r="P22" s="102"/>
      <c r="Q22" s="102"/>
      <c r="R22" s="103"/>
    </row>
    <row r="23" spans="1:18">
      <c r="A23" s="104"/>
      <c r="B23" s="135"/>
      <c r="C23" s="105"/>
      <c r="D23" s="105"/>
      <c r="E23" s="105"/>
      <c r="F23" s="105"/>
      <c r="G23" s="105"/>
      <c r="H23" s="105"/>
      <c r="I23" s="105"/>
      <c r="J23" s="106"/>
      <c r="K23" s="106"/>
      <c r="L23" s="106"/>
      <c r="M23" s="107"/>
      <c r="N23" s="107"/>
      <c r="O23" s="107"/>
      <c r="P23" s="106"/>
      <c r="Q23" s="106"/>
      <c r="R23" s="107"/>
    </row>
  </sheetData>
  <sheetProtection selectLockedCells="1" sort="0" autoFilter="0"/>
  <dataValidations count="4">
    <dataValidation type="list" allowBlank="1" showInputMessage="1" showErrorMessage="1" sqref="A2:A23">
      <formula1>IF(TypeTechniqueSaisi=Effacement,Nature_identifiant_Effacement,IF(AND(TypeTechniqueSaisi=Production,CaracteristiqueSaisie=EnProjet),Nature_identifiant_Production_Projet,Nature_identifiant_Production_Service))</formula1>
    </dataValidation>
    <dataValidation type="decimal" operator="greaterThanOrEqual" allowBlank="1" showInputMessage="1" showErrorMessage="1" error="Seuls les nombres décimaux sont autorisés." sqref="M2:O1048576 R2:R7 R9:R1048576">
      <formula1>0</formula1>
    </dataValidation>
    <dataValidation type="date" operator="greaterThan" allowBlank="1" showInputMessage="1" showErrorMessage="1" error="La date doit être au format JJ/MM/AAAA." sqref="J2:L1048576 P2:Q1048576 R8">
      <formula1>1</formula1>
    </dataValidation>
    <dataValidation type="list" allowBlank="1" showInputMessage="1" sqref="I2:I23">
      <formula1>l_grd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Bibliothèque!#REF!</xm:f>
          </x14:formula1>
          <xm:sqref>I1 I24:I1048576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85" zoomScaleNormal="85" workbookViewId="0">
      <selection activeCell="B18" sqref="B18:B19"/>
    </sheetView>
  </sheetViews>
  <sheetFormatPr baseColWidth="10" defaultColWidth="11.42578125" defaultRowHeight="15"/>
  <cols>
    <col min="1" max="1" width="33.140625" style="6" bestFit="1" customWidth="1"/>
    <col min="2" max="2" width="57.28515625" style="6" bestFit="1" customWidth="1"/>
    <col min="3" max="3" width="15.28515625" style="6" customWidth="1"/>
    <col min="4" max="4" width="25.5703125" style="6" customWidth="1"/>
    <col min="5" max="5" width="52.42578125" style="6" customWidth="1"/>
    <col min="6" max="6" width="10.5703125" style="6" customWidth="1"/>
    <col min="7" max="8" width="11.42578125" style="6"/>
    <col min="9" max="9" width="16.85546875" style="6" bestFit="1" customWidth="1"/>
    <col min="10" max="16384" width="11.42578125" style="6"/>
  </cols>
  <sheetData>
    <row r="1" spans="1:9">
      <c r="A1" s="79" t="s">
        <v>4</v>
      </c>
      <c r="B1" s="74">
        <f>'Collecte de la demande'!D19</f>
        <v>0</v>
      </c>
      <c r="C1" s="151"/>
      <c r="D1" s="151"/>
    </row>
    <row r="2" spans="1:9">
      <c r="A2" s="80" t="s">
        <v>9</v>
      </c>
      <c r="B2" s="85" t="s">
        <v>219</v>
      </c>
      <c r="C2" s="151" t="s">
        <v>221</v>
      </c>
      <c r="D2" s="152"/>
      <c r="E2" s="90" t="s">
        <v>206</v>
      </c>
    </row>
    <row r="3" spans="1:9">
      <c r="A3" s="79" t="s">
        <v>13</v>
      </c>
      <c r="B3" s="75" t="str">
        <f>IF(ISBLANK(TypeTechniqueSaisi),"",TypeTechniqueSaisi)</f>
        <v/>
      </c>
      <c r="C3" s="153" t="s">
        <v>207</v>
      </c>
      <c r="D3" s="154"/>
      <c r="E3" s="91" t="s">
        <v>208</v>
      </c>
      <c r="F3" s="6" t="s">
        <v>209</v>
      </c>
    </row>
    <row r="4" spans="1:9">
      <c r="A4" s="79" t="s">
        <v>380</v>
      </c>
      <c r="B4" s="75" t="str">
        <f>IF(ISBLANK('Collecte de la demande'!D30),"",('Collecte de la demande'!D30))</f>
        <v/>
      </c>
      <c r="C4" s="153" t="s">
        <v>210</v>
      </c>
      <c r="D4" s="154"/>
      <c r="E4" s="91" t="str">
        <f>IF(B3="EFFACEMENT",IF(B12*B13&gt;0.75,"Dossier de dérogation au tunnel de certification","Pas de dossier de dérogation nécessaire"), "Nécessité d'un dossier de dérogation à vérifier par filière")</f>
        <v>Nécessité d'un dossier de dérogation à vérifier par filière</v>
      </c>
      <c r="F4" s="92" t="s">
        <v>211</v>
      </c>
    </row>
    <row r="5" spans="1:9">
      <c r="A5" s="79" t="s">
        <v>220</v>
      </c>
      <c r="B5" s="75" t="str">
        <f>IF(ISBLANK('Collecte de la demande'!D21),"",'Collecte de la demande'!D21)</f>
        <v/>
      </c>
      <c r="C5" s="153" t="s">
        <v>212</v>
      </c>
      <c r="D5" s="153"/>
    </row>
    <row r="6" spans="1:9">
      <c r="A6" s="79" t="s">
        <v>52</v>
      </c>
      <c r="B6" s="75" t="str">
        <f>IF(ISBLANK('Collecte de la demande'!D2),"",'Collecte de la demande'!D2)</f>
        <v/>
      </c>
      <c r="C6" s="153" t="s">
        <v>213</v>
      </c>
      <c r="D6" s="153"/>
    </row>
    <row r="7" spans="1:9">
      <c r="A7" s="79" t="s">
        <v>6</v>
      </c>
      <c r="B7" s="75" t="str">
        <f>IF(ISBLANK('Collecte de la demande'!D32),"",'Collecte de la demande'!D32)</f>
        <v/>
      </c>
      <c r="C7" s="93"/>
      <c r="D7" s="93"/>
      <c r="E7" s="145" t="s">
        <v>627</v>
      </c>
    </row>
    <row r="8" spans="1:9" ht="18.75" customHeight="1">
      <c r="A8" s="79" t="s">
        <v>5</v>
      </c>
      <c r="B8" s="75" t="str">
        <f>IF(ISBLANK('Collecte de la demande'!D33),"",'Collecte de la demande'!D33)</f>
        <v/>
      </c>
      <c r="C8" s="93"/>
      <c r="D8" s="93"/>
      <c r="E8" s="146"/>
    </row>
    <row r="9" spans="1:9" ht="18.75" customHeight="1">
      <c r="A9" s="80" t="s">
        <v>381</v>
      </c>
      <c r="B9" s="84">
        <f>H17</f>
        <v>0</v>
      </c>
      <c r="C9" s="153" t="s">
        <v>382</v>
      </c>
      <c r="D9" s="153"/>
      <c r="E9" s="146"/>
    </row>
    <row r="10" spans="1:9" ht="18.75" customHeight="1">
      <c r="A10" s="80" t="s">
        <v>202</v>
      </c>
      <c r="B10" s="85">
        <f>F17</f>
        <v>0</v>
      </c>
      <c r="C10" s="153" t="s">
        <v>382</v>
      </c>
      <c r="D10" s="153"/>
      <c r="E10" s="146"/>
    </row>
    <row r="11" spans="1:9">
      <c r="A11" s="80" t="s">
        <v>203</v>
      </c>
      <c r="B11" s="85">
        <f>G17</f>
        <v>0</v>
      </c>
      <c r="C11" s="153" t="s">
        <v>382</v>
      </c>
      <c r="D11" s="153"/>
      <c r="E11" s="146"/>
    </row>
    <row r="12" spans="1:9">
      <c r="A12" s="80" t="s">
        <v>383</v>
      </c>
      <c r="B12" s="86" t="str">
        <f>IF(B3=Effacement,IF(E17&gt;0,VLOOKUP(INT(B10/E17)+IF(B10/E17-INT(B10/E17)&gt;=0.5,0.5,0),'coef. Kj Kh '!B1:D22,2,FALSE),""),"N/A")</f>
        <v>N/A</v>
      </c>
      <c r="C12" s="153" t="s">
        <v>382</v>
      </c>
      <c r="D12" s="153"/>
      <c r="E12" s="146"/>
    </row>
    <row r="13" spans="1:9">
      <c r="A13" s="80" t="s">
        <v>384</v>
      </c>
      <c r="B13" s="86" t="str">
        <f>IF(B3=Effacement,IF(B10&gt;0,VLOOKUP(ROUND(B11/B10,1),'coef. Kj Kh '!F1:H52,2,FALSE),""),"N/A")</f>
        <v>N/A</v>
      </c>
      <c r="C13" s="153" t="s">
        <v>382</v>
      </c>
      <c r="D13" s="153"/>
      <c r="E13" s="147"/>
    </row>
    <row r="14" spans="1:9">
      <c r="A14" s="81" t="s">
        <v>385</v>
      </c>
      <c r="B14" s="87" t="str">
        <f>IF(B3=Effacement,IF(B12&lt;&gt;"",IF(B12*B13&lt;=IF(B1&gt;2022,0.75,0.7),"OK","NOK"),""),"N/A")</f>
        <v>N/A</v>
      </c>
      <c r="C14" s="87"/>
    </row>
    <row r="16" spans="1:9">
      <c r="A16" s="148" t="s">
        <v>386</v>
      </c>
      <c r="B16" s="149" t="s">
        <v>368</v>
      </c>
      <c r="C16" s="82" t="s">
        <v>387</v>
      </c>
      <c r="D16" s="82" t="str">
        <f>IF(B3="EFFACEMENT","PUISSANCE_SOUSCRITE","PUISSANCE_INSTALLEE")</f>
        <v>PUISSANCE_INSTALLEE</v>
      </c>
      <c r="E16" s="82" t="s">
        <v>214</v>
      </c>
      <c r="F16" s="82" t="s">
        <v>215</v>
      </c>
      <c r="G16" s="82" t="s">
        <v>216</v>
      </c>
      <c r="H16" s="82" t="s">
        <v>388</v>
      </c>
      <c r="I16" s="82" t="s">
        <v>217</v>
      </c>
    </row>
    <row r="17" spans="1:9">
      <c r="A17" s="148"/>
      <c r="B17" s="150"/>
      <c r="C17" s="82" t="s">
        <v>218</v>
      </c>
      <c r="D17" s="82">
        <f>+SUM(D18:D30)</f>
        <v>0</v>
      </c>
      <c r="E17" s="82">
        <f>+SUM(E18:E30)</f>
        <v>0</v>
      </c>
      <c r="F17" s="82">
        <f>SUM(F18:F30)</f>
        <v>0</v>
      </c>
      <c r="G17" s="82">
        <f>SUM(G18:G30)</f>
        <v>0</v>
      </c>
      <c r="H17" s="76">
        <f>SUM(H18:H30)</f>
        <v>0</v>
      </c>
      <c r="I17" s="82">
        <f>SUM(I18:I30)</f>
        <v>0</v>
      </c>
    </row>
    <row r="18" spans="1:9">
      <c r="A18" s="89" t="str">
        <f>IFERROR(VLOOKUP(B18,Bibliothèque!M$11:N$144,2,FALSE),"")</f>
        <v/>
      </c>
      <c r="B18" s="88"/>
      <c r="C18" s="83" t="s">
        <v>389</v>
      </c>
      <c r="D18" s="96"/>
      <c r="E18" s="96">
        <f>SUMIF('Réf° contractuelles des sites'!$I:$I,B18,'Réf° contractuelles des sites'!M:M)</f>
        <v>0</v>
      </c>
      <c r="F18" s="96">
        <f>SUMIF('Réf° contractuelles des sites'!$I:$I,B18,'Réf° contractuelles des sites'!N:N)</f>
        <v>0</v>
      </c>
      <c r="G18" s="96">
        <f>SUMIF('Réf° contractuelles des sites'!$I:$I,B18,'Réf° contractuelles des sites'!O:O)</f>
        <v>0</v>
      </c>
      <c r="H18" s="95"/>
      <c r="I18" s="96">
        <f>COUNTIF('Réf° contractuelles des sites'!I:I,B18)</f>
        <v>0</v>
      </c>
    </row>
    <row r="19" spans="1:9">
      <c r="A19" s="89" t="str">
        <f>IFERROR(VLOOKUP(B19,Bibliothèque!M$11:N$144,2,FALSE),"")</f>
        <v/>
      </c>
      <c r="B19" s="88"/>
      <c r="C19" s="83" t="s">
        <v>389</v>
      </c>
      <c r="D19" s="96"/>
      <c r="E19" s="96">
        <f>SUMIF('Réf° contractuelles des sites'!$I:$I,B19,'Réf° contractuelles des sites'!M:M)</f>
        <v>0</v>
      </c>
      <c r="F19" s="96">
        <f>SUMIF('Réf° contractuelles des sites'!$I:$I,B19,'Réf° contractuelles des sites'!N:N)</f>
        <v>0</v>
      </c>
      <c r="G19" s="96">
        <f>SUMIF('Réf° contractuelles des sites'!$I:$I,B19,'Réf° contractuelles des sites'!O:O)</f>
        <v>0</v>
      </c>
      <c r="H19" s="95"/>
      <c r="I19" s="96">
        <f>COUNTIF('Réf° contractuelles des sites'!I:I,B19)</f>
        <v>0</v>
      </c>
    </row>
    <row r="20" spans="1:9">
      <c r="A20" s="89" t="str">
        <f>IFERROR(VLOOKUP(B20,Bibliothèque!M$11:N$144,2,FALSE),"")</f>
        <v/>
      </c>
      <c r="B20" s="88"/>
      <c r="C20" s="83" t="s">
        <v>389</v>
      </c>
      <c r="D20" s="96"/>
      <c r="E20" s="96">
        <f>SUMIF('Réf° contractuelles des sites'!$I:$I,B20,'Réf° contractuelles des sites'!M:M)</f>
        <v>0</v>
      </c>
      <c r="F20" s="96">
        <f>SUMIF('Réf° contractuelles des sites'!$I:$I,B20,'Réf° contractuelles des sites'!N:N)</f>
        <v>0</v>
      </c>
      <c r="G20" s="96">
        <f>SUMIF('Réf° contractuelles des sites'!$I:$I,B20,'Réf° contractuelles des sites'!O:O)</f>
        <v>0</v>
      </c>
      <c r="H20" s="95"/>
      <c r="I20" s="96">
        <f>COUNTIF('Réf° contractuelles des sites'!I:I,B20)</f>
        <v>0</v>
      </c>
    </row>
    <row r="21" spans="1:9">
      <c r="A21" s="89" t="str">
        <f>IFERROR(VLOOKUP(B21,Bibliothèque!M$11:N$144,2,FALSE),"")</f>
        <v/>
      </c>
      <c r="B21" s="88"/>
      <c r="C21" s="83" t="s">
        <v>389</v>
      </c>
      <c r="D21" s="96"/>
      <c r="E21" s="96">
        <f>SUMIF('Réf° contractuelles des sites'!$I:$I,B21,'Réf° contractuelles des sites'!M:M)</f>
        <v>0</v>
      </c>
      <c r="F21" s="96">
        <f>SUMIF('Réf° contractuelles des sites'!$I:$I,B21,'Réf° contractuelles des sites'!N:N)</f>
        <v>0</v>
      </c>
      <c r="G21" s="96">
        <f>SUMIF('Réf° contractuelles des sites'!$I:$I,B21,'Réf° contractuelles des sites'!O:O)</f>
        <v>0</v>
      </c>
      <c r="H21" s="95"/>
      <c r="I21" s="96">
        <f>COUNTIF('Réf° contractuelles des sites'!I:I,B21)</f>
        <v>0</v>
      </c>
    </row>
    <row r="22" spans="1:9">
      <c r="A22" s="89" t="str">
        <f>IFERROR(VLOOKUP(B22,Bibliothèque!M$11:N$144,2,FALSE),"")</f>
        <v/>
      </c>
      <c r="B22" s="88"/>
      <c r="C22" s="83" t="s">
        <v>389</v>
      </c>
      <c r="D22" s="96"/>
      <c r="E22" s="96">
        <f>SUMIF('Réf° contractuelles des sites'!$I:$I,B22,'Réf° contractuelles des sites'!M:M)</f>
        <v>0</v>
      </c>
      <c r="F22" s="96">
        <f>SUMIF('Réf° contractuelles des sites'!$I:$I,B22,'Réf° contractuelles des sites'!N:N)</f>
        <v>0</v>
      </c>
      <c r="G22" s="96">
        <f>SUMIF('Réf° contractuelles des sites'!$I:$I,B22,'Réf° contractuelles des sites'!O:O)</f>
        <v>0</v>
      </c>
      <c r="H22" s="95"/>
      <c r="I22" s="96">
        <f>COUNTIF('Réf° contractuelles des sites'!I:I,B22)</f>
        <v>0</v>
      </c>
    </row>
    <row r="23" spans="1:9">
      <c r="A23" s="89" t="str">
        <f>IFERROR(VLOOKUP(B23,Bibliothèque!M$11:N$144,2,FALSE),"")</f>
        <v/>
      </c>
      <c r="B23" s="88"/>
      <c r="C23" s="83" t="s">
        <v>389</v>
      </c>
      <c r="D23" s="96"/>
      <c r="E23" s="96">
        <f>SUMIF('Réf° contractuelles des sites'!$I:$I,B23,'Réf° contractuelles des sites'!M:M)</f>
        <v>0</v>
      </c>
      <c r="F23" s="96">
        <f>SUMIF('Réf° contractuelles des sites'!$I:$I,B23,'Réf° contractuelles des sites'!N:N)</f>
        <v>0</v>
      </c>
      <c r="G23" s="96">
        <f>SUMIF('Réf° contractuelles des sites'!$I:$I,B23,'Réf° contractuelles des sites'!O:O)</f>
        <v>0</v>
      </c>
      <c r="H23" s="95"/>
      <c r="I23" s="96">
        <f>COUNTIF('Réf° contractuelles des sites'!I:I,B23)</f>
        <v>0</v>
      </c>
    </row>
    <row r="24" spans="1:9">
      <c r="A24" s="89" t="str">
        <f>IFERROR(VLOOKUP(B24,Bibliothèque!M$11:N$144,2,FALSE),"")</f>
        <v/>
      </c>
      <c r="B24" s="88"/>
      <c r="C24" s="83" t="s">
        <v>389</v>
      </c>
      <c r="D24" s="96"/>
      <c r="E24" s="96">
        <f>SUMIF('Réf° contractuelles des sites'!$I:$I,B24,'Réf° contractuelles des sites'!M:M)</f>
        <v>0</v>
      </c>
      <c r="F24" s="96">
        <f>SUMIF('Réf° contractuelles des sites'!$I:$I,B24,'Réf° contractuelles des sites'!N:N)</f>
        <v>0</v>
      </c>
      <c r="G24" s="96">
        <f>SUMIF('Réf° contractuelles des sites'!$I:$I,B24,'Réf° contractuelles des sites'!O:O)</f>
        <v>0</v>
      </c>
      <c r="H24" s="95"/>
      <c r="I24" s="96">
        <f>COUNTIF('Réf° contractuelles des sites'!I:I,B24)</f>
        <v>0</v>
      </c>
    </row>
    <row r="25" spans="1:9">
      <c r="A25" s="89" t="str">
        <f>IFERROR(VLOOKUP(B25,Bibliothèque!M$11:N$144,2,FALSE),"")</f>
        <v/>
      </c>
      <c r="B25" s="88"/>
      <c r="C25" s="83" t="s">
        <v>389</v>
      </c>
      <c r="D25" s="96"/>
      <c r="E25" s="96">
        <f>SUMIF('Réf° contractuelles des sites'!$I:$I,B25,'Réf° contractuelles des sites'!M:M)</f>
        <v>0</v>
      </c>
      <c r="F25" s="96">
        <f>SUMIF('Réf° contractuelles des sites'!$I:$I,B25,'Réf° contractuelles des sites'!N:N)</f>
        <v>0</v>
      </c>
      <c r="G25" s="96">
        <f>SUMIF('Réf° contractuelles des sites'!$I:$I,B25,'Réf° contractuelles des sites'!O:O)</f>
        <v>0</v>
      </c>
      <c r="H25" s="95"/>
      <c r="I25" s="96">
        <f>COUNTIF('Réf° contractuelles des sites'!I:I,B25)</f>
        <v>0</v>
      </c>
    </row>
    <row r="26" spans="1:9">
      <c r="A26" s="89" t="str">
        <f>IFERROR(VLOOKUP(B26,Bibliothèque!M$11:N$144,2,FALSE),"")</f>
        <v/>
      </c>
      <c r="B26" s="88"/>
      <c r="C26" s="83" t="s">
        <v>389</v>
      </c>
      <c r="D26" s="96"/>
      <c r="E26" s="96">
        <f>SUMIF('Réf° contractuelles des sites'!$I:$I,B26,'Réf° contractuelles des sites'!M:M)</f>
        <v>0</v>
      </c>
      <c r="F26" s="96">
        <f>SUMIF('Réf° contractuelles des sites'!$I:$I,B26,'Réf° contractuelles des sites'!N:N)</f>
        <v>0</v>
      </c>
      <c r="G26" s="96">
        <f>SUMIF('Réf° contractuelles des sites'!$I:$I,B26,'Réf° contractuelles des sites'!O:O)</f>
        <v>0</v>
      </c>
      <c r="H26" s="95"/>
      <c r="I26" s="96">
        <f>COUNTIF('Réf° contractuelles des sites'!I:I,B26)</f>
        <v>0</v>
      </c>
    </row>
    <row r="27" spans="1:9">
      <c r="A27" s="89" t="str">
        <f>IFERROR(VLOOKUP(B27,Bibliothèque!M$11:N$144,2,FALSE),"")</f>
        <v/>
      </c>
      <c r="B27" s="88"/>
      <c r="C27" s="83" t="s">
        <v>389</v>
      </c>
      <c r="D27" s="96"/>
      <c r="E27" s="96">
        <f>SUMIF('Réf° contractuelles des sites'!$I:$I,B27,'Réf° contractuelles des sites'!M:M)</f>
        <v>0</v>
      </c>
      <c r="F27" s="96">
        <f>SUMIF('Réf° contractuelles des sites'!$I:$I,B27,'Réf° contractuelles des sites'!N:N)</f>
        <v>0</v>
      </c>
      <c r="G27" s="96">
        <f>SUMIF('Réf° contractuelles des sites'!$I:$I,B27,'Réf° contractuelles des sites'!O:O)</f>
        <v>0</v>
      </c>
      <c r="H27" s="95"/>
      <c r="I27" s="96">
        <f>COUNTIF('Réf° contractuelles des sites'!I:I,B27)</f>
        <v>0</v>
      </c>
    </row>
    <row r="28" spans="1:9">
      <c r="A28" s="89" t="str">
        <f>IFERROR(VLOOKUP(B28,Bibliothèque!M$11:N$144,2,FALSE),"")</f>
        <v/>
      </c>
      <c r="B28" s="88"/>
      <c r="C28" s="83" t="s">
        <v>389</v>
      </c>
      <c r="D28" s="96"/>
      <c r="E28" s="96">
        <f>SUMIF('Réf° contractuelles des sites'!$I:$I,B28,'Réf° contractuelles des sites'!M:M)</f>
        <v>0</v>
      </c>
      <c r="F28" s="96">
        <f>SUMIF('Réf° contractuelles des sites'!$I:$I,B28,'Réf° contractuelles des sites'!N:N)</f>
        <v>0</v>
      </c>
      <c r="G28" s="96">
        <f>SUMIF('Réf° contractuelles des sites'!$I:$I,B28,'Réf° contractuelles des sites'!O:O)</f>
        <v>0</v>
      </c>
      <c r="H28" s="95"/>
      <c r="I28" s="96">
        <f>COUNTIF('Réf° contractuelles des sites'!I:I,B28)</f>
        <v>0</v>
      </c>
    </row>
    <row r="29" spans="1:9">
      <c r="A29" s="89" t="str">
        <f>IFERROR(VLOOKUP(B29,Bibliothèque!M$11:N$144,2,FALSE),"")</f>
        <v/>
      </c>
      <c r="B29" s="88"/>
      <c r="C29" s="83" t="s">
        <v>389</v>
      </c>
      <c r="D29" s="96"/>
      <c r="E29" s="96">
        <f>SUMIF('Réf° contractuelles des sites'!$I:$I,B29,'Réf° contractuelles des sites'!M:M)</f>
        <v>0</v>
      </c>
      <c r="F29" s="96">
        <f>SUMIF('Réf° contractuelles des sites'!$I:$I,B29,'Réf° contractuelles des sites'!N:N)</f>
        <v>0</v>
      </c>
      <c r="G29" s="96">
        <f>SUMIF('Réf° contractuelles des sites'!$I:$I,B29,'Réf° contractuelles des sites'!O:O)</f>
        <v>0</v>
      </c>
      <c r="H29" s="95"/>
      <c r="I29" s="96">
        <f>COUNTIF('Réf° contractuelles des sites'!I:I,B29)</f>
        <v>0</v>
      </c>
    </row>
    <row r="30" spans="1:9">
      <c r="A30" s="89" t="str">
        <f>IFERROR(VLOOKUP(B30,Bibliothèque!M$11:N$144,2,FALSE),"")</f>
        <v/>
      </c>
      <c r="B30" s="88"/>
      <c r="C30" s="83" t="s">
        <v>389</v>
      </c>
      <c r="D30" s="96"/>
      <c r="E30" s="96">
        <f>SUMIF('Réf° contractuelles des sites'!$I:$I,B30,'Réf° contractuelles des sites'!M:M)</f>
        <v>0</v>
      </c>
      <c r="F30" s="96">
        <f>SUMIF('Réf° contractuelles des sites'!$I:$I,B30,'Réf° contractuelles des sites'!N:N)</f>
        <v>0</v>
      </c>
      <c r="G30" s="96">
        <f>SUMIF('Réf° contractuelles des sites'!$I:$I,B30,'Réf° contractuelles des sites'!O:O)</f>
        <v>0</v>
      </c>
      <c r="H30" s="95"/>
      <c r="I30" s="96">
        <f>COUNTIF('Réf° contractuelles des sites'!I:I,B30)</f>
        <v>0</v>
      </c>
    </row>
    <row r="36" spans="2:2">
      <c r="B36" s="94"/>
    </row>
  </sheetData>
  <sheetProtection algorithmName="SHA-512" hashValue="p58cmb7RTu14pm+aOYgnqWVbey/VRW8PTWzkandt4GVSdYJ2/x+7gGh/aQthzOhvMt4vHDowr4bMgJ3QExDPww==" saltValue="5zyMYZ34WEq0xcxB+N01uQ==" spinCount="100000" sheet="1" objects="1" scenarios="1" selectLockedCells="1" sort="0" autoFilter="0"/>
  <mergeCells count="14">
    <mergeCell ref="E7:E13"/>
    <mergeCell ref="A16:A17"/>
    <mergeCell ref="B16:B17"/>
    <mergeCell ref="C1:D1"/>
    <mergeCell ref="C2:D2"/>
    <mergeCell ref="C3:D3"/>
    <mergeCell ref="C4:D4"/>
    <mergeCell ref="C5:D5"/>
    <mergeCell ref="C6:D6"/>
    <mergeCell ref="C9:D9"/>
    <mergeCell ref="C10:D10"/>
    <mergeCell ref="C11:D11"/>
    <mergeCell ref="C12:D12"/>
    <mergeCell ref="C13:D13"/>
  </mergeCells>
  <conditionalFormatting sqref="B14">
    <cfRule type="cellIs" dxfId="1" priority="1" operator="equal">
      <formula>"OK"</formula>
    </cfRule>
    <cfRule type="cellIs" dxfId="0" priority="2" operator="equal">
      <formula>"NOK"</formula>
    </cfRule>
  </conditionalFormatting>
  <dataValidations count="1">
    <dataValidation type="list" allowBlank="1" showInputMessage="1" showErrorMessage="1" sqref="B18:B30">
      <formula1>l_grd</formula1>
    </dataValidation>
  </dataValidations>
  <hyperlinks>
    <hyperlink ref="F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29"/>
  <sheetViews>
    <sheetView zoomScale="70" zoomScaleNormal="70" workbookViewId="0">
      <selection activeCell="G61" sqref="G61"/>
    </sheetView>
  </sheetViews>
  <sheetFormatPr baseColWidth="10" defaultColWidth="44.140625" defaultRowHeight="15"/>
  <cols>
    <col min="1" max="1" width="44.140625" style="5"/>
    <col min="2" max="2" width="46" style="130" customWidth="1"/>
    <col min="3" max="3" width="60.42578125" style="5" customWidth="1"/>
    <col min="4" max="4" width="10.28515625" style="2" bestFit="1" customWidth="1"/>
    <col min="5" max="16384" width="44.140625" style="2"/>
  </cols>
  <sheetData>
    <row r="1" spans="1:5" s="114" customFormat="1" ht="28.5" customHeight="1">
      <c r="A1" s="112" t="s">
        <v>397</v>
      </c>
      <c r="B1" s="113" t="s">
        <v>398</v>
      </c>
      <c r="C1" s="112" t="s">
        <v>399</v>
      </c>
      <c r="D1" s="2"/>
    </row>
    <row r="2" spans="1:5" ht="18" customHeight="1">
      <c r="A2" s="115" t="s">
        <v>9</v>
      </c>
      <c r="B2" s="116" t="s">
        <v>400</v>
      </c>
      <c r="C2" s="117" t="s">
        <v>401</v>
      </c>
      <c r="D2" s="2" t="s">
        <v>402</v>
      </c>
      <c r="E2" s="2" t="s">
        <v>403</v>
      </c>
    </row>
    <row r="3" spans="1:5" ht="18" customHeight="1">
      <c r="A3" s="118" t="s">
        <v>404</v>
      </c>
      <c r="B3" s="119"/>
      <c r="C3" s="117"/>
      <c r="E3" s="2">
        <v>0</v>
      </c>
    </row>
    <row r="4" spans="1:5" ht="18" customHeight="1">
      <c r="A4" s="115" t="s">
        <v>11</v>
      </c>
      <c r="B4" s="120" t="str">
        <f>QualiteDemandeurSaisi</f>
        <v>Exploitant</v>
      </c>
      <c r="C4" s="117" t="s">
        <v>405</v>
      </c>
      <c r="D4" s="2" t="s">
        <v>406</v>
      </c>
      <c r="E4" s="2" t="s">
        <v>407</v>
      </c>
    </row>
    <row r="5" spans="1:5" ht="18" customHeight="1">
      <c r="A5" s="115" t="s">
        <v>408</v>
      </c>
      <c r="B5" s="116" t="s">
        <v>400</v>
      </c>
      <c r="C5" s="117" t="s">
        <v>409</v>
      </c>
      <c r="D5" s="2" t="s">
        <v>410</v>
      </c>
      <c r="E5" s="2">
        <v>0</v>
      </c>
    </row>
    <row r="6" spans="1:5" ht="18" customHeight="1">
      <c r="A6" s="115" t="s">
        <v>411</v>
      </c>
      <c r="B6" s="120">
        <f>'Collecte de la demande'!D2</f>
        <v>0</v>
      </c>
      <c r="C6" s="117"/>
      <c r="D6" s="2" t="s">
        <v>412</v>
      </c>
      <c r="E6" s="2">
        <v>0</v>
      </c>
    </row>
    <row r="7" spans="1:5" ht="18" customHeight="1">
      <c r="A7" s="115" t="s">
        <v>413</v>
      </c>
      <c r="B7" s="116" t="s">
        <v>400</v>
      </c>
      <c r="C7" s="117"/>
      <c r="D7" s="2" t="s">
        <v>414</v>
      </c>
      <c r="E7" s="2">
        <v>0</v>
      </c>
    </row>
    <row r="8" spans="1:5" ht="18" customHeight="1">
      <c r="A8" s="115" t="s">
        <v>17</v>
      </c>
      <c r="B8" s="122">
        <f>'Collecte de la demande'!D14</f>
        <v>0</v>
      </c>
      <c r="C8" s="117"/>
      <c r="D8" s="2" t="s">
        <v>415</v>
      </c>
      <c r="E8" s="2">
        <v>0</v>
      </c>
    </row>
    <row r="9" spans="1:5" ht="18" customHeight="1">
      <c r="A9" s="115" t="s">
        <v>0</v>
      </c>
      <c r="B9" s="120">
        <f>'Collecte de la demande'!D4</f>
        <v>0</v>
      </c>
      <c r="C9" s="117"/>
      <c r="D9" s="2" t="s">
        <v>416</v>
      </c>
      <c r="E9" s="2">
        <v>0</v>
      </c>
    </row>
    <row r="10" spans="1:5" ht="18" customHeight="1">
      <c r="A10" s="115" t="s">
        <v>1</v>
      </c>
      <c r="B10" s="120">
        <f>'Collecte de la demande'!D5</f>
        <v>0</v>
      </c>
      <c r="C10" s="117" t="s">
        <v>417</v>
      </c>
      <c r="D10" s="2" t="s">
        <v>418</v>
      </c>
      <c r="E10" s="2">
        <v>0</v>
      </c>
    </row>
    <row r="11" spans="1:5" ht="18" customHeight="1">
      <c r="A11" s="115" t="s">
        <v>419</v>
      </c>
      <c r="B11" s="116" t="s">
        <v>400</v>
      </c>
      <c r="C11" s="117"/>
      <c r="D11" s="2" t="s">
        <v>420</v>
      </c>
    </row>
    <row r="12" spans="1:5" ht="18" customHeight="1">
      <c r="A12" s="115" t="s">
        <v>421</v>
      </c>
      <c r="B12" s="116" t="s">
        <v>400</v>
      </c>
      <c r="C12" s="117" t="s">
        <v>422</v>
      </c>
      <c r="D12" s="2" t="s">
        <v>423</v>
      </c>
    </row>
    <row r="13" spans="1:5" ht="18" customHeight="1">
      <c r="A13" s="115" t="s">
        <v>424</v>
      </c>
      <c r="B13" s="116" t="s">
        <v>400</v>
      </c>
      <c r="C13" s="117"/>
      <c r="D13" s="2" t="s">
        <v>425</v>
      </c>
      <c r="E13" s="2" t="s">
        <v>426</v>
      </c>
    </row>
    <row r="14" spans="1:5" ht="18" customHeight="1">
      <c r="A14" s="115" t="s">
        <v>427</v>
      </c>
      <c r="B14" s="120">
        <f>'Collecte de la demande'!D6</f>
        <v>0</v>
      </c>
      <c r="C14" s="117"/>
      <c r="D14" s="2" t="s">
        <v>428</v>
      </c>
    </row>
    <row r="15" spans="1:5" ht="18" customHeight="1">
      <c r="A15" s="115" t="s">
        <v>429</v>
      </c>
      <c r="B15" s="120">
        <f>'Collecte de la demande'!D7</f>
        <v>0</v>
      </c>
      <c r="C15" s="117"/>
      <c r="D15" s="2" t="s">
        <v>430</v>
      </c>
    </row>
    <row r="16" spans="1:5" ht="18" customHeight="1">
      <c r="A16" s="115" t="s">
        <v>431</v>
      </c>
      <c r="B16" s="120">
        <f>'Collecte de la demande'!D8</f>
        <v>0</v>
      </c>
      <c r="C16" s="117"/>
      <c r="D16" s="2" t="s">
        <v>432</v>
      </c>
    </row>
    <row r="17" spans="1:4" ht="18" customHeight="1">
      <c r="A17" s="115" t="s">
        <v>433</v>
      </c>
      <c r="B17" s="120">
        <f>'Collecte de la demande'!D9</f>
        <v>0</v>
      </c>
      <c r="C17" s="117"/>
      <c r="D17" s="2" t="s">
        <v>434</v>
      </c>
    </row>
    <row r="18" spans="1:4" ht="18" customHeight="1">
      <c r="A18" s="115" t="s">
        <v>435</v>
      </c>
      <c r="B18" s="120">
        <f>'Collecte de la demande'!D10</f>
        <v>0</v>
      </c>
      <c r="C18" s="117"/>
      <c r="D18" s="2" t="s">
        <v>436</v>
      </c>
    </row>
    <row r="19" spans="1:4" ht="18" customHeight="1">
      <c r="A19" s="115" t="s">
        <v>437</v>
      </c>
      <c r="B19" s="120">
        <f>'Collecte de la demande'!D11</f>
        <v>0</v>
      </c>
      <c r="C19" s="117"/>
      <c r="D19" s="2" t="s">
        <v>438</v>
      </c>
    </row>
    <row r="20" spans="1:4" ht="23.25" customHeight="1">
      <c r="A20" s="115" t="s">
        <v>439</v>
      </c>
      <c r="B20" s="120">
        <f>'Collecte de la demande'!D12</f>
        <v>0</v>
      </c>
      <c r="C20" s="117"/>
      <c r="D20" s="2" t="s">
        <v>440</v>
      </c>
    </row>
    <row r="21" spans="1:4" ht="18" hidden="1" customHeight="1">
      <c r="A21" s="115" t="s">
        <v>441</v>
      </c>
      <c r="B21" s="120">
        <v>0</v>
      </c>
      <c r="C21" s="117"/>
      <c r="D21" s="2" t="s">
        <v>442</v>
      </c>
    </row>
    <row r="22" spans="1:4" ht="18" customHeight="1">
      <c r="A22" s="115" t="s">
        <v>2</v>
      </c>
      <c r="B22" s="121">
        <f>'Collecte de la demande'!D15</f>
        <v>0</v>
      </c>
      <c r="C22" s="117"/>
      <c r="D22" s="2" t="s">
        <v>443</v>
      </c>
    </row>
    <row r="23" spans="1:4" ht="18" customHeight="1">
      <c r="A23" s="115" t="s">
        <v>3</v>
      </c>
      <c r="B23" s="120">
        <f>ModePaiementSaisi</f>
        <v>0</v>
      </c>
      <c r="C23" s="117"/>
      <c r="D23" s="2" t="s">
        <v>444</v>
      </c>
    </row>
    <row r="24" spans="1:4" ht="18" customHeight="1">
      <c r="A24" s="115" t="s">
        <v>445</v>
      </c>
      <c r="B24" s="116" t="s">
        <v>400</v>
      </c>
      <c r="C24" s="117"/>
      <c r="D24" s="2" t="s">
        <v>446</v>
      </c>
    </row>
    <row r="25" spans="1:4" ht="18" customHeight="1">
      <c r="A25" s="115" t="s">
        <v>447</v>
      </c>
      <c r="B25" s="116" t="s">
        <v>400</v>
      </c>
      <c r="C25" s="117"/>
      <c r="D25" s="2" t="s">
        <v>448</v>
      </c>
    </row>
    <row r="26" spans="1:4" ht="18" customHeight="1">
      <c r="A26" s="115" t="s">
        <v>449</v>
      </c>
      <c r="B26" s="116" t="s">
        <v>400</v>
      </c>
      <c r="C26" s="117"/>
      <c r="D26" s="2" t="s">
        <v>450</v>
      </c>
    </row>
    <row r="27" spans="1:4" ht="18" customHeight="1">
      <c r="A27" s="115" t="s">
        <v>451</v>
      </c>
      <c r="B27" s="116" t="s">
        <v>400</v>
      </c>
      <c r="C27" s="117"/>
      <c r="D27" s="2" t="s">
        <v>452</v>
      </c>
    </row>
    <row r="28" spans="1:4" ht="18" customHeight="1">
      <c r="A28" s="115" t="s">
        <v>453</v>
      </c>
      <c r="B28" s="116" t="s">
        <v>400</v>
      </c>
      <c r="C28" s="117"/>
      <c r="D28" s="2" t="s">
        <v>454</v>
      </c>
    </row>
    <row r="29" spans="1:4" ht="18" customHeight="1">
      <c r="A29" s="115" t="s">
        <v>455</v>
      </c>
      <c r="B29" s="116" t="s">
        <v>400</v>
      </c>
      <c r="C29" s="117"/>
      <c r="D29" s="2" t="s">
        <v>456</v>
      </c>
    </row>
    <row r="30" spans="1:4" ht="18" customHeight="1">
      <c r="A30" s="115" t="s">
        <v>457</v>
      </c>
      <c r="B30" s="116" t="s">
        <v>400</v>
      </c>
      <c r="C30" s="117"/>
      <c r="D30" s="2" t="s">
        <v>458</v>
      </c>
    </row>
    <row r="31" spans="1:4" ht="18" customHeight="1">
      <c r="A31" s="115" t="s">
        <v>459</v>
      </c>
      <c r="B31" s="116" t="s">
        <v>400</v>
      </c>
      <c r="C31" s="117"/>
      <c r="D31" s="2" t="s">
        <v>460</v>
      </c>
    </row>
    <row r="32" spans="1:4" ht="18" customHeight="1">
      <c r="A32" s="115" t="s">
        <v>461</v>
      </c>
      <c r="B32" s="116" t="s">
        <v>400</v>
      </c>
      <c r="C32" s="117"/>
      <c r="D32" s="2" t="s">
        <v>462</v>
      </c>
    </row>
    <row r="33" spans="1:5" ht="18" customHeight="1">
      <c r="A33" s="115" t="s">
        <v>463</v>
      </c>
      <c r="B33" s="116" t="s">
        <v>400</v>
      </c>
      <c r="C33" s="117"/>
      <c r="D33" s="2" t="s">
        <v>464</v>
      </c>
      <c r="E33" s="2" t="s">
        <v>426</v>
      </c>
    </row>
    <row r="34" spans="1:5" ht="18" customHeight="1">
      <c r="A34" s="115" t="s">
        <v>465</v>
      </c>
      <c r="B34" s="122">
        <f>'Collecte de la demande'!D76</f>
        <v>0</v>
      </c>
      <c r="C34" s="117"/>
      <c r="D34" s="2" t="s">
        <v>466</v>
      </c>
    </row>
    <row r="35" spans="1:5" ht="18" customHeight="1">
      <c r="A35" s="115" t="s">
        <v>467</v>
      </c>
      <c r="B35" s="122">
        <f>'Collecte de la demande'!D77</f>
        <v>0</v>
      </c>
      <c r="C35" s="117"/>
      <c r="D35" s="2" t="s">
        <v>468</v>
      </c>
    </row>
    <row r="36" spans="1:5" ht="18" customHeight="1">
      <c r="A36" s="115" t="s">
        <v>469</v>
      </c>
      <c r="B36" s="122">
        <f>'Collecte de la demande'!D78</f>
        <v>0</v>
      </c>
      <c r="C36" s="117"/>
      <c r="D36" s="2" t="s">
        <v>470</v>
      </c>
    </row>
    <row r="37" spans="1:5" ht="18" customHeight="1">
      <c r="A37" s="115" t="s">
        <v>471</v>
      </c>
      <c r="B37" s="122">
        <f>'Collecte de la demande'!D79</f>
        <v>0</v>
      </c>
      <c r="C37" s="117"/>
      <c r="D37" s="2" t="s">
        <v>472</v>
      </c>
    </row>
    <row r="38" spans="1:5" ht="18" customHeight="1">
      <c r="A38" s="115" t="s">
        <v>473</v>
      </c>
      <c r="B38" s="122">
        <f>'Collecte de la demande'!D80</f>
        <v>0</v>
      </c>
      <c r="C38" s="117"/>
      <c r="D38" s="2" t="s">
        <v>474</v>
      </c>
    </row>
    <row r="39" spans="1:5" ht="18" customHeight="1">
      <c r="A39" s="115" t="s">
        <v>475</v>
      </c>
      <c r="B39" s="122">
        <f>'Collecte de la demande'!D81</f>
        <v>0</v>
      </c>
      <c r="C39" s="117"/>
      <c r="D39" s="2" t="s">
        <v>476</v>
      </c>
    </row>
    <row r="40" spans="1:5" ht="18" customHeight="1">
      <c r="A40" s="115" t="s">
        <v>56</v>
      </c>
      <c r="B40" s="122">
        <f>'Collecte de la demande'!D44</f>
        <v>0</v>
      </c>
      <c r="C40" s="117"/>
      <c r="D40" s="2" t="s">
        <v>477</v>
      </c>
    </row>
    <row r="41" spans="1:5" ht="18" customHeight="1">
      <c r="A41" s="115" t="s">
        <v>57</v>
      </c>
      <c r="B41" s="122">
        <f>'Collecte de la demande'!D45</f>
        <v>0</v>
      </c>
      <c r="C41" s="117"/>
      <c r="D41" s="2" t="s">
        <v>478</v>
      </c>
    </row>
    <row r="42" spans="1:5" ht="18" customHeight="1">
      <c r="A42" s="115" t="s">
        <v>58</v>
      </c>
      <c r="B42" s="122">
        <f>'Collecte de la demande'!D46</f>
        <v>0</v>
      </c>
      <c r="C42" s="117"/>
      <c r="D42" s="2" t="s">
        <v>479</v>
      </c>
    </row>
    <row r="43" spans="1:5" ht="18" customHeight="1">
      <c r="A43" s="115" t="s">
        <v>59</v>
      </c>
      <c r="B43" s="122">
        <f>'Collecte de la demande'!D47</f>
        <v>0</v>
      </c>
      <c r="C43" s="117"/>
      <c r="D43" s="2" t="s">
        <v>480</v>
      </c>
    </row>
    <row r="44" spans="1:5" ht="18" customHeight="1">
      <c r="A44" s="115" t="s">
        <v>60</v>
      </c>
      <c r="B44" s="122">
        <f>'Collecte de la demande'!D48</f>
        <v>0</v>
      </c>
      <c r="C44" s="117"/>
      <c r="D44" s="2" t="s">
        <v>481</v>
      </c>
    </row>
    <row r="45" spans="1:5" ht="18" customHeight="1">
      <c r="A45" s="115" t="s">
        <v>61</v>
      </c>
      <c r="B45" s="122">
        <f>'Collecte de la demande'!D49</f>
        <v>0</v>
      </c>
      <c r="C45" s="117"/>
      <c r="D45" s="2" t="s">
        <v>482</v>
      </c>
    </row>
    <row r="46" spans="1:5" ht="18" customHeight="1">
      <c r="A46" s="115" t="s">
        <v>62</v>
      </c>
      <c r="B46" s="122">
        <f>'Collecte de la demande'!D50</f>
        <v>0</v>
      </c>
      <c r="C46" s="117"/>
      <c r="D46" s="2" t="s">
        <v>483</v>
      </c>
    </row>
    <row r="47" spans="1:5" ht="18" customHeight="1">
      <c r="A47" s="115" t="s">
        <v>63</v>
      </c>
      <c r="B47" s="122">
        <f>'Collecte de la demande'!D51</f>
        <v>0</v>
      </c>
      <c r="C47" s="117"/>
      <c r="D47" s="2" t="s">
        <v>484</v>
      </c>
    </row>
    <row r="48" spans="1:5" ht="18" customHeight="1">
      <c r="A48" s="115" t="s">
        <v>64</v>
      </c>
      <c r="B48" s="122">
        <f>'Collecte de la demande'!D52</f>
        <v>0</v>
      </c>
      <c r="C48" s="117"/>
      <c r="D48" s="2" t="s">
        <v>485</v>
      </c>
    </row>
    <row r="49" spans="1:4" ht="18" customHeight="1">
      <c r="A49" s="115" t="s">
        <v>65</v>
      </c>
      <c r="B49" s="122">
        <f>'Collecte de la demande'!D53</f>
        <v>0</v>
      </c>
      <c r="C49" s="117"/>
      <c r="D49" s="2" t="s">
        <v>486</v>
      </c>
    </row>
    <row r="50" spans="1:4" ht="18" customHeight="1">
      <c r="A50" s="115" t="s">
        <v>69</v>
      </c>
      <c r="B50" s="122">
        <f>'Collecte de la demande'!D54</f>
        <v>0</v>
      </c>
      <c r="C50" s="117"/>
      <c r="D50" s="2" t="s">
        <v>487</v>
      </c>
    </row>
    <row r="51" spans="1:4" ht="18" customHeight="1">
      <c r="A51" s="115" t="s">
        <v>70</v>
      </c>
      <c r="B51" s="122">
        <f>'Collecte de la demande'!D55</f>
        <v>0</v>
      </c>
      <c r="C51" s="117"/>
      <c r="D51" s="2" t="s">
        <v>488</v>
      </c>
    </row>
    <row r="52" spans="1:4" ht="18" customHeight="1">
      <c r="A52" s="115" t="s">
        <v>71</v>
      </c>
      <c r="B52" s="122">
        <f>'Collecte de la demande'!D56</f>
        <v>0</v>
      </c>
      <c r="C52" s="117"/>
      <c r="D52" s="2" t="s">
        <v>489</v>
      </c>
    </row>
    <row r="53" spans="1:4" ht="18" customHeight="1">
      <c r="A53" s="115" t="s">
        <v>72</v>
      </c>
      <c r="B53" s="122">
        <f>'Collecte de la demande'!D57</f>
        <v>0</v>
      </c>
      <c r="C53" s="117"/>
      <c r="D53" s="2" t="s">
        <v>490</v>
      </c>
    </row>
    <row r="54" spans="1:4" ht="18" customHeight="1">
      <c r="A54" s="115" t="s">
        <v>73</v>
      </c>
      <c r="B54" s="122">
        <f>'Collecte de la demande'!D58</f>
        <v>0</v>
      </c>
      <c r="C54" s="117"/>
      <c r="D54" s="2" t="s">
        <v>491</v>
      </c>
    </row>
    <row r="55" spans="1:4" ht="18" customHeight="1">
      <c r="A55" s="115" t="s">
        <v>94</v>
      </c>
      <c r="B55" s="122">
        <f>'Collecte de la demande'!D59</f>
        <v>0</v>
      </c>
      <c r="C55" s="117"/>
      <c r="D55" s="2" t="s">
        <v>492</v>
      </c>
    </row>
    <row r="56" spans="1:4" ht="18" customHeight="1">
      <c r="A56" s="115" t="s">
        <v>95</v>
      </c>
      <c r="B56" s="122">
        <f>'Collecte de la demande'!D60</f>
        <v>0</v>
      </c>
      <c r="C56" s="117"/>
      <c r="D56" s="2" t="s">
        <v>493</v>
      </c>
    </row>
    <row r="57" spans="1:4" ht="18" customHeight="1">
      <c r="A57" s="115" t="s">
        <v>103</v>
      </c>
      <c r="B57" s="122">
        <f>'Collecte de la demande'!D61</f>
        <v>0</v>
      </c>
      <c r="C57" s="117"/>
      <c r="D57" s="2" t="s">
        <v>494</v>
      </c>
    </row>
    <row r="58" spans="1:4" ht="18" customHeight="1">
      <c r="A58" s="115" t="s">
        <v>96</v>
      </c>
      <c r="B58" s="122">
        <f>'Collecte de la demande'!D62</f>
        <v>0</v>
      </c>
      <c r="C58" s="117"/>
      <c r="D58" s="2" t="s">
        <v>495</v>
      </c>
    </row>
    <row r="59" spans="1:4" ht="18" customHeight="1">
      <c r="A59" s="115" t="s">
        <v>97</v>
      </c>
      <c r="B59" s="122">
        <f>'Collecte de la demande'!D63</f>
        <v>0</v>
      </c>
      <c r="C59" s="117"/>
      <c r="D59" s="2" t="s">
        <v>496</v>
      </c>
    </row>
    <row r="60" spans="1:4" ht="18" customHeight="1">
      <c r="A60" s="115" t="s">
        <v>98</v>
      </c>
      <c r="B60" s="122">
        <f>'Collecte de la demande'!D64</f>
        <v>0</v>
      </c>
      <c r="C60" s="117"/>
      <c r="D60" s="2" t="s">
        <v>497</v>
      </c>
    </row>
    <row r="61" spans="1:4" ht="18" customHeight="1">
      <c r="A61" s="115" t="s">
        <v>89</v>
      </c>
      <c r="B61" s="122">
        <f>'Collecte de la demande'!D65</f>
        <v>0</v>
      </c>
      <c r="C61" s="117"/>
      <c r="D61" s="2" t="s">
        <v>498</v>
      </c>
    </row>
    <row r="62" spans="1:4" ht="18" customHeight="1">
      <c r="A62" s="115" t="s">
        <v>90</v>
      </c>
      <c r="B62" s="122">
        <f>'Collecte de la demande'!D66</f>
        <v>0</v>
      </c>
      <c r="C62" s="117"/>
      <c r="D62" s="2" t="s">
        <v>499</v>
      </c>
    </row>
    <row r="63" spans="1:4" ht="18" customHeight="1">
      <c r="A63" s="115" t="s">
        <v>91</v>
      </c>
      <c r="B63" s="122">
        <f>'Collecte de la demande'!D67</f>
        <v>0</v>
      </c>
      <c r="C63" s="117"/>
      <c r="D63" s="2" t="s">
        <v>500</v>
      </c>
    </row>
    <row r="64" spans="1:4" ht="18" customHeight="1">
      <c r="A64" s="115" t="s">
        <v>92</v>
      </c>
      <c r="B64" s="122">
        <f>'Collecte de la demande'!D68</f>
        <v>0</v>
      </c>
      <c r="C64" s="117"/>
      <c r="D64" s="2" t="s">
        <v>501</v>
      </c>
    </row>
    <row r="65" spans="1:5" ht="18" customHeight="1">
      <c r="A65" s="115" t="s">
        <v>93</v>
      </c>
      <c r="B65" s="122">
        <f>'Collecte de la demande'!D69</f>
        <v>0</v>
      </c>
      <c r="C65" s="117"/>
      <c r="D65" s="2" t="s">
        <v>502</v>
      </c>
    </row>
    <row r="66" spans="1:5" ht="18" customHeight="1">
      <c r="A66" s="123" t="s">
        <v>104</v>
      </c>
      <c r="B66" s="122">
        <f>'Collecte de la demande'!D70</f>
        <v>0</v>
      </c>
      <c r="C66" s="117"/>
      <c r="D66" s="2" t="s">
        <v>503</v>
      </c>
    </row>
    <row r="67" spans="1:5" ht="18" customHeight="1">
      <c r="A67" s="123" t="s">
        <v>105</v>
      </c>
      <c r="B67" s="122">
        <f>'Collecte de la demande'!D71</f>
        <v>0</v>
      </c>
      <c r="C67" s="117"/>
      <c r="D67" s="2" t="s">
        <v>504</v>
      </c>
    </row>
    <row r="68" spans="1:5" ht="18" customHeight="1">
      <c r="A68" s="123" t="s">
        <v>106</v>
      </c>
      <c r="B68" s="122">
        <f>'Collecte de la demande'!D72</f>
        <v>0</v>
      </c>
      <c r="C68" s="117"/>
      <c r="D68" s="2" t="s">
        <v>505</v>
      </c>
    </row>
    <row r="69" spans="1:5" ht="18" customHeight="1">
      <c r="A69" s="123" t="s">
        <v>107</v>
      </c>
      <c r="B69" s="122">
        <f>'Collecte de la demande'!D73</f>
        <v>0</v>
      </c>
      <c r="C69" s="117"/>
      <c r="D69" s="2" t="s">
        <v>506</v>
      </c>
    </row>
    <row r="70" spans="1:5" ht="18" customHeight="1">
      <c r="A70" s="123" t="s">
        <v>108</v>
      </c>
      <c r="B70" s="122">
        <f>'Collecte de la demande'!D74</f>
        <v>0</v>
      </c>
      <c r="C70" s="117"/>
      <c r="D70" s="2" t="s">
        <v>507</v>
      </c>
    </row>
    <row r="71" spans="1:5" ht="18" customHeight="1">
      <c r="A71" s="123" t="s">
        <v>109</v>
      </c>
      <c r="B71" s="122">
        <f>'Collecte de la demande'!D75</f>
        <v>0</v>
      </c>
      <c r="C71" s="117"/>
      <c r="D71" s="2" t="s">
        <v>508</v>
      </c>
    </row>
    <row r="72" spans="1:5" ht="18" customHeight="1">
      <c r="A72" s="124" t="s">
        <v>509</v>
      </c>
      <c r="B72" s="128"/>
      <c r="C72" s="117"/>
    </row>
    <row r="73" spans="1:5" ht="18" customHeight="1">
      <c r="A73" s="115" t="s">
        <v>4</v>
      </c>
      <c r="B73" s="128">
        <f>'Collecte de la demande'!D19</f>
        <v>0</v>
      </c>
      <c r="C73" s="117" t="s">
        <v>510</v>
      </c>
      <c r="D73" s="2" t="s">
        <v>511</v>
      </c>
      <c r="E73" s="2" t="s">
        <v>407</v>
      </c>
    </row>
    <row r="74" spans="1:5" ht="18" customHeight="1">
      <c r="A74" s="115" t="s">
        <v>12</v>
      </c>
      <c r="B74" s="128">
        <f>GRSaisi</f>
        <v>0</v>
      </c>
      <c r="C74" s="117" t="s">
        <v>512</v>
      </c>
      <c r="D74" s="2" t="s">
        <v>513</v>
      </c>
    </row>
    <row r="75" spans="1:5" ht="18" customHeight="1">
      <c r="A75" s="115" t="s">
        <v>13</v>
      </c>
      <c r="B75" s="128">
        <f>TypeTechniqueSaisi</f>
        <v>0</v>
      </c>
      <c r="C75" s="117" t="s">
        <v>514</v>
      </c>
      <c r="D75" s="2" t="s">
        <v>515</v>
      </c>
    </row>
    <row r="76" spans="1:5" ht="18" customHeight="1">
      <c r="A76" s="115" t="s">
        <v>14</v>
      </c>
      <c r="B76" s="128">
        <f>CaracteristiqueSaisie</f>
        <v>0</v>
      </c>
      <c r="C76" s="117" t="s">
        <v>516</v>
      </c>
      <c r="D76" s="2" t="s">
        <v>517</v>
      </c>
      <c r="E76" s="2" t="s">
        <v>518</v>
      </c>
    </row>
    <row r="77" spans="1:5" ht="18" customHeight="1">
      <c r="A77" s="115" t="s">
        <v>519</v>
      </c>
      <c r="B77" s="128">
        <f>'Collecte de la demande'!D20</f>
        <v>0</v>
      </c>
      <c r="C77" s="117"/>
      <c r="D77" s="2" t="s">
        <v>520</v>
      </c>
    </row>
    <row r="78" spans="1:5" ht="18" customHeight="1">
      <c r="A78" s="115" t="s">
        <v>521</v>
      </c>
      <c r="B78" s="128" t="str">
        <f>UPPER(ObligationAchatSaisie)</f>
        <v/>
      </c>
      <c r="C78" s="117" t="s">
        <v>522</v>
      </c>
      <c r="D78" s="2" t="s">
        <v>523</v>
      </c>
      <c r="E78" s="2" t="s">
        <v>518</v>
      </c>
    </row>
    <row r="79" spans="1:5" ht="18" customHeight="1">
      <c r="A79" s="115" t="s">
        <v>15</v>
      </c>
      <c r="B79" s="128">
        <f>MethodeCertificationSaisie</f>
        <v>0</v>
      </c>
      <c r="C79" s="117" t="s">
        <v>524</v>
      </c>
      <c r="D79" s="2" t="s">
        <v>525</v>
      </c>
    </row>
    <row r="80" spans="1:5" ht="18" customHeight="1">
      <c r="A80" s="115" t="s">
        <v>526</v>
      </c>
      <c r="B80" s="128">
        <f>RegimeCertificationSaisi</f>
        <v>0</v>
      </c>
      <c r="C80" s="117" t="s">
        <v>527</v>
      </c>
      <c r="D80" s="2" t="s">
        <v>528</v>
      </c>
    </row>
    <row r="81" spans="1:5" ht="18" customHeight="1">
      <c r="A81" s="115" t="s">
        <v>110</v>
      </c>
      <c r="B81" s="128">
        <f>'Collecte de la demande'!D28</f>
        <v>0</v>
      </c>
      <c r="C81" s="117" t="s">
        <v>529</v>
      </c>
      <c r="D81" s="2" t="s">
        <v>530</v>
      </c>
      <c r="E81" s="2" t="s">
        <v>531</v>
      </c>
    </row>
    <row r="82" spans="1:5" ht="18" customHeight="1">
      <c r="A82" s="115" t="s">
        <v>5</v>
      </c>
      <c r="B82" s="122">
        <f>'Collecte de la demande'!D33</f>
        <v>0</v>
      </c>
      <c r="C82" s="117"/>
      <c r="D82" s="2" t="s">
        <v>532</v>
      </c>
    </row>
    <row r="83" spans="1:5" ht="18" customHeight="1">
      <c r="A83" s="115" t="s">
        <v>6</v>
      </c>
      <c r="B83" s="128">
        <f>'Collecte de la demande'!D32</f>
        <v>0</v>
      </c>
      <c r="C83" s="117"/>
      <c r="D83" s="2" t="s">
        <v>533</v>
      </c>
    </row>
    <row r="84" spans="1:5" ht="18" customHeight="1">
      <c r="A84" s="115" t="s">
        <v>534</v>
      </c>
      <c r="B84" s="128">
        <f>'Collecte de la demande'!D30</f>
        <v>0</v>
      </c>
      <c r="C84" s="117"/>
      <c r="D84" s="2" t="s">
        <v>535</v>
      </c>
    </row>
    <row r="85" spans="1:5" ht="18" customHeight="1">
      <c r="A85" s="115" t="s">
        <v>536</v>
      </c>
      <c r="B85" s="125">
        <f>'Collecte de la demande'!D31</f>
        <v>0</v>
      </c>
      <c r="C85" s="117"/>
      <c r="D85" s="2" t="s">
        <v>537</v>
      </c>
    </row>
    <row r="86" spans="1:5" ht="18" customHeight="1">
      <c r="A86" s="115" t="s">
        <v>10</v>
      </c>
      <c r="B86" s="128">
        <f>'Collecte de la demande'!D36</f>
        <v>0</v>
      </c>
      <c r="C86" s="117" t="s">
        <v>538</v>
      </c>
      <c r="D86" s="2" t="s">
        <v>539</v>
      </c>
      <c r="E86" s="2" t="s">
        <v>540</v>
      </c>
    </row>
    <row r="87" spans="1:5" ht="18" customHeight="1">
      <c r="A87" s="124" t="s">
        <v>541</v>
      </c>
      <c r="B87" s="128"/>
      <c r="C87" s="117"/>
    </row>
    <row r="88" spans="1:5" ht="18" customHeight="1">
      <c r="A88" s="115" t="s">
        <v>542</v>
      </c>
      <c r="B88" s="128">
        <f>PdispoSaisie</f>
        <v>0</v>
      </c>
      <c r="C88" s="117" t="s">
        <v>543</v>
      </c>
      <c r="D88" s="2" t="s">
        <v>544</v>
      </c>
    </row>
    <row r="89" spans="1:5" ht="18" customHeight="1">
      <c r="A89" s="115" t="s">
        <v>545</v>
      </c>
      <c r="B89" s="128">
        <f>EmaxjSaisi</f>
        <v>0</v>
      </c>
      <c r="C89" s="117" t="s">
        <v>543</v>
      </c>
      <c r="D89" s="2" t="s">
        <v>546</v>
      </c>
    </row>
    <row r="90" spans="1:5" ht="18" customHeight="1">
      <c r="A90" s="115" t="s">
        <v>547</v>
      </c>
      <c r="B90" s="128">
        <f>EmaxhSaisi</f>
        <v>0</v>
      </c>
      <c r="C90" s="117" t="s">
        <v>543</v>
      </c>
      <c r="D90" s="2" t="s">
        <v>548</v>
      </c>
    </row>
    <row r="91" spans="1:5" ht="18" customHeight="1">
      <c r="A91" s="124" t="s">
        <v>549</v>
      </c>
      <c r="B91" s="120"/>
      <c r="C91" s="117"/>
    </row>
    <row r="92" spans="1:5" ht="18" customHeight="1">
      <c r="A92" s="115" t="s">
        <v>550</v>
      </c>
      <c r="B92" s="116" t="s">
        <v>400</v>
      </c>
      <c r="C92" s="117"/>
      <c r="D92" s="2" t="s">
        <v>551</v>
      </c>
      <c r="E92" s="2" t="s">
        <v>552</v>
      </c>
    </row>
    <row r="93" spans="1:5" ht="18" customHeight="1">
      <c r="A93" s="115" t="s">
        <v>553</v>
      </c>
      <c r="B93" s="116" t="s">
        <v>400</v>
      </c>
      <c r="C93" s="117" t="s">
        <v>522</v>
      </c>
      <c r="D93" s="2" t="s">
        <v>554</v>
      </c>
      <c r="E93" s="2" t="s">
        <v>555</v>
      </c>
    </row>
    <row r="94" spans="1:5" ht="18" customHeight="1">
      <c r="A94" s="115" t="s">
        <v>556</v>
      </c>
      <c r="B94" s="116" t="s">
        <v>400</v>
      </c>
      <c r="C94" s="117" t="s">
        <v>522</v>
      </c>
      <c r="D94" s="2" t="s">
        <v>557</v>
      </c>
      <c r="E94" s="2" t="s">
        <v>552</v>
      </c>
    </row>
    <row r="95" spans="1:5" ht="18" customHeight="1">
      <c r="A95" s="115" t="s">
        <v>558</v>
      </c>
      <c r="B95" s="116" t="s">
        <v>400</v>
      </c>
      <c r="C95" s="117" t="s">
        <v>522</v>
      </c>
      <c r="D95" s="2" t="s">
        <v>559</v>
      </c>
      <c r="E95" s="2" t="s">
        <v>555</v>
      </c>
    </row>
    <row r="96" spans="1:5" ht="18" customHeight="1">
      <c r="A96" s="115" t="s">
        <v>560</v>
      </c>
      <c r="B96" s="116" t="s">
        <v>400</v>
      </c>
      <c r="C96" s="117" t="s">
        <v>522</v>
      </c>
      <c r="D96" s="2" t="s">
        <v>561</v>
      </c>
    </row>
    <row r="97" spans="1:5" ht="18" customHeight="1">
      <c r="A97" s="115" t="s">
        <v>562</v>
      </c>
      <c r="B97" s="116" t="s">
        <v>400</v>
      </c>
      <c r="C97" s="117" t="s">
        <v>563</v>
      </c>
      <c r="D97" s="2" t="s">
        <v>564</v>
      </c>
      <c r="E97" s="2" t="s">
        <v>552</v>
      </c>
    </row>
    <row r="98" spans="1:5" ht="18" customHeight="1">
      <c r="A98" s="115" t="s">
        <v>565</v>
      </c>
      <c r="B98" s="116" t="s">
        <v>400</v>
      </c>
      <c r="C98" s="117" t="s">
        <v>522</v>
      </c>
      <c r="D98" s="2" t="s">
        <v>566</v>
      </c>
      <c r="E98" s="2" t="s">
        <v>552</v>
      </c>
    </row>
    <row r="99" spans="1:5" ht="18" customHeight="1">
      <c r="A99" s="115" t="s">
        <v>567</v>
      </c>
      <c r="B99" s="116" t="s">
        <v>400</v>
      </c>
      <c r="C99" s="117" t="s">
        <v>522</v>
      </c>
      <c r="D99" s="2" t="s">
        <v>568</v>
      </c>
      <c r="E99" s="2" t="s">
        <v>555</v>
      </c>
    </row>
    <row r="100" spans="1:5" ht="18" customHeight="1">
      <c r="A100" s="115" t="s">
        <v>569</v>
      </c>
      <c r="B100" s="116" t="s">
        <v>400</v>
      </c>
      <c r="C100" s="117"/>
      <c r="D100" s="2" t="s">
        <v>570</v>
      </c>
      <c r="E100" s="2" t="s">
        <v>552</v>
      </c>
    </row>
    <row r="101" spans="1:5" ht="18" customHeight="1">
      <c r="A101" s="115" t="s">
        <v>571</v>
      </c>
      <c r="B101" s="116" t="s">
        <v>400</v>
      </c>
      <c r="C101" s="117"/>
      <c r="D101" s="2" t="s">
        <v>572</v>
      </c>
      <c r="E101" s="2" t="s">
        <v>552</v>
      </c>
    </row>
    <row r="102" spans="1:5" ht="18" customHeight="1">
      <c r="A102" s="115" t="s">
        <v>573</v>
      </c>
      <c r="B102" s="116" t="s">
        <v>400</v>
      </c>
      <c r="C102" s="117"/>
      <c r="D102" s="2" t="s">
        <v>574</v>
      </c>
      <c r="E102" s="2" t="s">
        <v>555</v>
      </c>
    </row>
    <row r="103" spans="1:5" ht="18" customHeight="1">
      <c r="A103" s="124" t="s">
        <v>575</v>
      </c>
      <c r="B103" s="120"/>
      <c r="C103" s="117"/>
    </row>
    <row r="104" spans="1:5" ht="26.25">
      <c r="A104" s="115" t="s">
        <v>576</v>
      </c>
      <c r="B104" s="120" t="str">
        <f>UPPER(AccordSignatureElectroniqueSaisie)</f>
        <v/>
      </c>
      <c r="C104" s="117" t="s">
        <v>522</v>
      </c>
      <c r="D104" s="2" t="s">
        <v>577</v>
      </c>
    </row>
    <row r="105" spans="1:5" ht="18" customHeight="1">
      <c r="A105" s="115" t="s">
        <v>86</v>
      </c>
      <c r="B105" s="120">
        <f>'Collecte de la demande'!D22</f>
        <v>0</v>
      </c>
      <c r="C105" s="117"/>
      <c r="D105" s="2" t="s">
        <v>578</v>
      </c>
    </row>
    <row r="106" spans="1:5" ht="18" customHeight="1">
      <c r="A106" s="115" t="s">
        <v>579</v>
      </c>
      <c r="B106" s="125">
        <f>'Collecte de la demande'!D34</f>
        <v>0</v>
      </c>
      <c r="C106" s="117"/>
      <c r="D106" s="2" t="s">
        <v>580</v>
      </c>
    </row>
    <row r="107" spans="1:5" ht="18" customHeight="1">
      <c r="A107" s="115" t="s">
        <v>581</v>
      </c>
      <c r="B107" s="120" t="str">
        <f>UPPER('Collecte de la demande'!D35)</f>
        <v/>
      </c>
      <c r="C107" s="117" t="s">
        <v>522</v>
      </c>
      <c r="D107" s="2" t="s">
        <v>582</v>
      </c>
    </row>
    <row r="108" spans="1:5" ht="18" customHeight="1">
      <c r="A108" s="115" t="s">
        <v>87</v>
      </c>
      <c r="B108" s="120" t="str">
        <f>UPPER(StockSaisi)</f>
        <v/>
      </c>
      <c r="C108" s="117" t="s">
        <v>583</v>
      </c>
      <c r="D108" s="2" t="s">
        <v>584</v>
      </c>
    </row>
    <row r="109" spans="1:5" ht="18" customHeight="1">
      <c r="A109" s="126" t="s">
        <v>585</v>
      </c>
      <c r="B109" s="116" t="s">
        <v>400</v>
      </c>
      <c r="C109" s="117" t="s">
        <v>522</v>
      </c>
      <c r="D109" s="2" t="s">
        <v>586</v>
      </c>
      <c r="E109" s="2" t="s">
        <v>587</v>
      </c>
    </row>
    <row r="110" spans="1:5" ht="18" customHeight="1">
      <c r="A110" s="124" t="s">
        <v>588</v>
      </c>
      <c r="B110" s="120"/>
      <c r="C110" s="117"/>
    </row>
    <row r="111" spans="1:5" ht="18" customHeight="1">
      <c r="A111" s="127" t="s">
        <v>589</v>
      </c>
      <c r="B111" s="116" t="s">
        <v>400</v>
      </c>
      <c r="C111" s="117" t="s">
        <v>522</v>
      </c>
      <c r="D111" s="2" t="s">
        <v>590</v>
      </c>
      <c r="E111" s="2" t="s">
        <v>552</v>
      </c>
    </row>
    <row r="112" spans="1:5" ht="18" customHeight="1">
      <c r="A112" s="127" t="s">
        <v>591</v>
      </c>
      <c r="B112" s="116" t="s">
        <v>400</v>
      </c>
      <c r="C112" s="117" t="s">
        <v>522</v>
      </c>
      <c r="D112" s="2" t="s">
        <v>592</v>
      </c>
      <c r="E112" s="2" t="s">
        <v>552</v>
      </c>
    </row>
    <row r="113" spans="1:5" ht="18" customHeight="1">
      <c r="A113" s="127" t="s">
        <v>593</v>
      </c>
      <c r="B113" s="116" t="s">
        <v>400</v>
      </c>
      <c r="C113" s="117" t="s">
        <v>522</v>
      </c>
      <c r="D113" s="2" t="s">
        <v>594</v>
      </c>
      <c r="E113" s="2" t="s">
        <v>552</v>
      </c>
    </row>
    <row r="114" spans="1:5" ht="18" customHeight="1">
      <c r="A114" s="127" t="s">
        <v>595</v>
      </c>
      <c r="B114" s="116" t="s">
        <v>400</v>
      </c>
      <c r="C114" s="117" t="s">
        <v>522</v>
      </c>
      <c r="D114" s="2" t="s">
        <v>596</v>
      </c>
      <c r="E114" s="2" t="s">
        <v>552</v>
      </c>
    </row>
    <row r="115" spans="1:5" ht="18" customHeight="1">
      <c r="A115" s="127" t="s">
        <v>597</v>
      </c>
      <c r="B115" s="116" t="s">
        <v>400</v>
      </c>
      <c r="C115" s="117" t="s">
        <v>522</v>
      </c>
      <c r="D115" s="2" t="s">
        <v>598</v>
      </c>
      <c r="E115" s="2" t="s">
        <v>552</v>
      </c>
    </row>
    <row r="116" spans="1:5" ht="18" customHeight="1">
      <c r="A116" s="124" t="s">
        <v>599</v>
      </c>
      <c r="B116" s="120"/>
      <c r="C116" s="117"/>
      <c r="E116" s="2" t="s">
        <v>600</v>
      </c>
    </row>
    <row r="117" spans="1:5" ht="18" customHeight="1">
      <c r="A117" s="127" t="s">
        <v>601</v>
      </c>
      <c r="B117" s="122">
        <f>'Collecte de la demande'!D17</f>
        <v>0</v>
      </c>
      <c r="C117" s="117" t="s">
        <v>522</v>
      </c>
      <c r="D117" s="2" t="s">
        <v>586</v>
      </c>
      <c r="E117" s="2" t="s">
        <v>600</v>
      </c>
    </row>
    <row r="118" spans="1:5" ht="18" customHeight="1">
      <c r="A118" s="127" t="s">
        <v>602</v>
      </c>
      <c r="B118" s="116" t="s">
        <v>400</v>
      </c>
      <c r="C118" s="117" t="s">
        <v>522</v>
      </c>
      <c r="D118" s="2" t="s">
        <v>603</v>
      </c>
      <c r="E118" s="2" t="s">
        <v>552</v>
      </c>
    </row>
    <row r="119" spans="1:5">
      <c r="A119" s="127" t="s">
        <v>604</v>
      </c>
      <c r="B119" s="116" t="s">
        <v>400</v>
      </c>
      <c r="C119" s="117"/>
      <c r="D119" s="2" t="s">
        <v>605</v>
      </c>
      <c r="E119" s="2" t="s">
        <v>552</v>
      </c>
    </row>
    <row r="120" spans="1:5">
      <c r="A120" s="127" t="s">
        <v>606</v>
      </c>
      <c r="B120" s="116" t="s">
        <v>400</v>
      </c>
      <c r="C120" s="117"/>
      <c r="D120" s="2" t="s">
        <v>607</v>
      </c>
      <c r="E120" s="2" t="s">
        <v>552</v>
      </c>
    </row>
    <row r="121" spans="1:5">
      <c r="A121" s="124" t="s">
        <v>608</v>
      </c>
      <c r="B121" s="120"/>
      <c r="C121" s="117"/>
    </row>
    <row r="122" spans="1:5">
      <c r="A122" s="126" t="s">
        <v>168</v>
      </c>
      <c r="B122" s="128">
        <f>CodeEicDemandeurSaisi</f>
        <v>0</v>
      </c>
      <c r="C122" s="117" t="s">
        <v>409</v>
      </c>
      <c r="D122" s="2" t="s">
        <v>609</v>
      </c>
      <c r="E122" s="2" t="s">
        <v>610</v>
      </c>
    </row>
    <row r="123" spans="1:5" ht="26.25">
      <c r="A123" s="129" t="s">
        <v>170</v>
      </c>
      <c r="B123" s="128">
        <f>AdresseEmailFluxSaisie</f>
        <v>0</v>
      </c>
      <c r="C123" s="117"/>
      <c r="D123" s="2" t="s">
        <v>611</v>
      </c>
      <c r="E123" s="2" t="s">
        <v>610</v>
      </c>
    </row>
    <row r="124" spans="1:5">
      <c r="A124" s="127" t="s">
        <v>167</v>
      </c>
      <c r="B124" s="128">
        <f>DerogationTunnelSaisie</f>
        <v>0</v>
      </c>
      <c r="C124" s="117" t="s">
        <v>612</v>
      </c>
      <c r="D124" s="2" t="s">
        <v>613</v>
      </c>
      <c r="E124" s="2" t="s">
        <v>614</v>
      </c>
    </row>
    <row r="125" spans="1:5">
      <c r="A125" s="127" t="s">
        <v>615</v>
      </c>
      <c r="B125" s="116" t="s">
        <v>400</v>
      </c>
      <c r="C125" s="117" t="s">
        <v>543</v>
      </c>
      <c r="D125" s="2" t="s">
        <v>616</v>
      </c>
      <c r="E125" s="2" t="s">
        <v>617</v>
      </c>
    </row>
    <row r="126" spans="1:5">
      <c r="A126" s="127" t="s">
        <v>618</v>
      </c>
      <c r="B126" s="116" t="s">
        <v>400</v>
      </c>
      <c r="C126" s="117" t="s">
        <v>522</v>
      </c>
      <c r="D126" s="2" t="s">
        <v>619</v>
      </c>
      <c r="E126" s="2" t="s">
        <v>552</v>
      </c>
    </row>
    <row r="127" spans="1:5">
      <c r="A127" s="127" t="s">
        <v>620</v>
      </c>
      <c r="B127" s="116" t="s">
        <v>400</v>
      </c>
      <c r="C127" s="117" t="s">
        <v>522</v>
      </c>
      <c r="D127" s="2" t="s">
        <v>621</v>
      </c>
      <c r="E127" s="2" t="s">
        <v>552</v>
      </c>
    </row>
    <row r="128" spans="1:5">
      <c r="A128" s="124" t="s">
        <v>622</v>
      </c>
      <c r="B128" s="120"/>
      <c r="C128" s="117"/>
    </row>
    <row r="129" spans="1:5">
      <c r="A129" s="127" t="s">
        <v>178</v>
      </c>
      <c r="B129" s="120"/>
      <c r="C129" s="117" t="s">
        <v>623</v>
      </c>
      <c r="E129" s="2" t="s">
        <v>624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FF0000"/>
  </sheetPr>
  <dimension ref="A1:O144"/>
  <sheetViews>
    <sheetView showGridLines="0" topLeftCell="L1" zoomScale="70" zoomScaleNormal="70" zoomScalePageLayoutView="70" workbookViewId="0">
      <selection activeCell="N32" sqref="N32"/>
    </sheetView>
  </sheetViews>
  <sheetFormatPr baseColWidth="10" defaultColWidth="38.7109375" defaultRowHeight="15"/>
  <cols>
    <col min="1" max="1" width="38.7109375" style="2"/>
    <col min="2" max="2" width="11.5703125" style="2" customWidth="1"/>
    <col min="3" max="3" width="10" style="5" customWidth="1"/>
    <col min="4" max="4" width="49.28515625" style="2" bestFit="1" customWidth="1"/>
    <col min="5" max="5" width="11.28515625" style="5" customWidth="1"/>
    <col min="6" max="6" width="7.85546875" style="5" customWidth="1"/>
    <col min="7" max="7" width="38.7109375" style="2"/>
    <col min="8" max="8" width="21" style="5" customWidth="1"/>
    <col min="9" max="9" width="38.7109375" style="2"/>
    <col min="10" max="10" width="19.85546875" style="5" customWidth="1"/>
    <col min="11" max="11" width="38.7109375" style="5"/>
    <col min="12" max="12" width="15.85546875" style="2" customWidth="1"/>
    <col min="13" max="13" width="78.5703125" style="2" bestFit="1" customWidth="1"/>
    <col min="14" max="16384" width="38.7109375" style="2"/>
  </cols>
  <sheetData>
    <row r="1" spans="1:15">
      <c r="A1" s="23" t="s">
        <v>164</v>
      </c>
      <c r="B1" s="24"/>
      <c r="C1" s="25"/>
      <c r="D1" s="23" t="s">
        <v>26</v>
      </c>
      <c r="E1" s="25"/>
      <c r="F1" s="25"/>
      <c r="G1" s="23" t="s">
        <v>162</v>
      </c>
      <c r="H1" s="25"/>
      <c r="I1" s="23" t="s">
        <v>163</v>
      </c>
      <c r="J1" s="25"/>
      <c r="K1" s="23" t="s">
        <v>120</v>
      </c>
      <c r="M1" s="23" t="s">
        <v>121</v>
      </c>
    </row>
    <row r="2" spans="1:15">
      <c r="A2" s="3" t="s">
        <v>16</v>
      </c>
      <c r="D2" s="3" t="s">
        <v>19</v>
      </c>
      <c r="G2" s="3" t="s">
        <v>18</v>
      </c>
      <c r="I2" s="4" t="s">
        <v>20</v>
      </c>
      <c r="K2" s="3" t="s">
        <v>122</v>
      </c>
      <c r="M2" s="3" t="s">
        <v>123</v>
      </c>
    </row>
    <row r="3" spans="1:15">
      <c r="A3" s="3" t="s">
        <v>101</v>
      </c>
      <c r="D3" s="3" t="s">
        <v>27</v>
      </c>
      <c r="G3" s="3" t="s">
        <v>166</v>
      </c>
      <c r="I3" s="4" t="s">
        <v>21</v>
      </c>
      <c r="K3" s="3" t="s">
        <v>124</v>
      </c>
      <c r="M3" s="3" t="s">
        <v>125</v>
      </c>
    </row>
    <row r="4" spans="1:15">
      <c r="A4" s="3" t="s">
        <v>75</v>
      </c>
      <c r="D4" s="3" t="s">
        <v>28</v>
      </c>
      <c r="I4" s="4" t="s">
        <v>23</v>
      </c>
      <c r="K4" s="3" t="s">
        <v>126</v>
      </c>
      <c r="M4" s="3" t="s">
        <v>127</v>
      </c>
    </row>
    <row r="5" spans="1:15">
      <c r="A5" s="3" t="s">
        <v>143</v>
      </c>
      <c r="D5" s="3" t="s">
        <v>29</v>
      </c>
      <c r="G5" s="23" t="s">
        <v>159</v>
      </c>
      <c r="I5" s="4" t="s">
        <v>22</v>
      </c>
    </row>
    <row r="6" spans="1:15">
      <c r="A6" s="3" t="s">
        <v>100</v>
      </c>
      <c r="D6" s="3" t="s">
        <v>30</v>
      </c>
      <c r="G6" s="3" t="s">
        <v>18</v>
      </c>
      <c r="I6" s="4" t="s">
        <v>24</v>
      </c>
      <c r="K6" s="23" t="s">
        <v>128</v>
      </c>
      <c r="M6" s="23" t="s">
        <v>87</v>
      </c>
    </row>
    <row r="7" spans="1:15">
      <c r="A7" s="3" t="s">
        <v>74</v>
      </c>
      <c r="C7" s="2"/>
      <c r="D7" s="3" t="s">
        <v>31</v>
      </c>
      <c r="E7" s="2"/>
      <c r="F7" s="2"/>
      <c r="G7" s="3" t="s">
        <v>166</v>
      </c>
      <c r="H7" s="2"/>
      <c r="I7" s="4" t="s">
        <v>25</v>
      </c>
      <c r="J7" s="2"/>
      <c r="K7" s="3" t="s">
        <v>129</v>
      </c>
      <c r="M7" s="3" t="s">
        <v>141</v>
      </c>
    </row>
    <row r="8" spans="1:15">
      <c r="C8" s="2"/>
      <c r="D8" s="3" t="s">
        <v>32</v>
      </c>
      <c r="E8" s="2"/>
      <c r="F8" s="2"/>
      <c r="H8" s="2"/>
      <c r="J8" s="2"/>
      <c r="K8" s="3" t="s">
        <v>131</v>
      </c>
      <c r="M8" s="3" t="s">
        <v>142</v>
      </c>
    </row>
    <row r="9" spans="1:15">
      <c r="A9" s="23" t="s">
        <v>144</v>
      </c>
      <c r="C9" s="2"/>
      <c r="D9" s="3" t="s">
        <v>33</v>
      </c>
      <c r="E9" s="2"/>
      <c r="F9" s="2"/>
      <c r="G9" s="23" t="s">
        <v>158</v>
      </c>
      <c r="H9" s="2"/>
      <c r="I9" s="23" t="s">
        <v>147</v>
      </c>
      <c r="J9" s="2"/>
    </row>
    <row r="10" spans="1:15" ht="15.75">
      <c r="A10" s="3" t="s">
        <v>16</v>
      </c>
      <c r="D10" s="3" t="s">
        <v>34</v>
      </c>
      <c r="G10" s="3" t="str">
        <f>CalculSurLeRealise</f>
        <v>Calcul sur le réalisé</v>
      </c>
      <c r="I10" s="4" t="s">
        <v>21</v>
      </c>
      <c r="K10" s="23" t="s">
        <v>12</v>
      </c>
      <c r="M10" s="65" t="s">
        <v>368</v>
      </c>
      <c r="N10" s="65" t="s">
        <v>222</v>
      </c>
      <c r="O10" s="65" t="s">
        <v>369</v>
      </c>
    </row>
    <row r="11" spans="1:15">
      <c r="A11" s="3" t="s">
        <v>101</v>
      </c>
      <c r="D11" s="3" t="s">
        <v>35</v>
      </c>
      <c r="I11" s="4" t="s">
        <v>23</v>
      </c>
      <c r="K11" s="3" t="s">
        <v>135</v>
      </c>
      <c r="M11" s="68" t="s">
        <v>376</v>
      </c>
      <c r="N11" s="69" t="s">
        <v>377</v>
      </c>
      <c r="O11" s="69" t="s">
        <v>378</v>
      </c>
    </row>
    <row r="12" spans="1:15">
      <c r="A12" s="3" t="s">
        <v>74</v>
      </c>
      <c r="D12" s="3" t="s">
        <v>36</v>
      </c>
      <c r="G12" s="23" t="s">
        <v>130</v>
      </c>
      <c r="I12" s="4" t="s">
        <v>22</v>
      </c>
      <c r="K12" s="3" t="s">
        <v>137</v>
      </c>
      <c r="M12" s="68" t="s">
        <v>629</v>
      </c>
      <c r="N12" s="69" t="s">
        <v>344</v>
      </c>
      <c r="O12" s="69">
        <v>1</v>
      </c>
    </row>
    <row r="13" spans="1:15">
      <c r="A13" s="3" t="s">
        <v>75</v>
      </c>
      <c r="D13" s="3" t="s">
        <v>37</v>
      </c>
      <c r="G13" s="3" t="s">
        <v>132</v>
      </c>
      <c r="M13" s="68" t="s">
        <v>630</v>
      </c>
      <c r="N13" s="69" t="s">
        <v>270</v>
      </c>
      <c r="O13" s="69">
        <v>2</v>
      </c>
    </row>
    <row r="14" spans="1:15">
      <c r="D14" s="3" t="s">
        <v>80</v>
      </c>
      <c r="G14" s="3" t="s">
        <v>133</v>
      </c>
      <c r="I14" s="1" t="s">
        <v>148</v>
      </c>
      <c r="K14" s="23" t="s">
        <v>139</v>
      </c>
      <c r="M14" s="68" t="s">
        <v>631</v>
      </c>
      <c r="N14" s="69" t="s">
        <v>280</v>
      </c>
      <c r="O14" s="69">
        <v>1</v>
      </c>
    </row>
    <row r="15" spans="1:15">
      <c r="A15" s="23" t="s">
        <v>145</v>
      </c>
      <c r="D15" s="3" t="s">
        <v>38</v>
      </c>
      <c r="I15" s="4" t="s">
        <v>157</v>
      </c>
      <c r="K15" s="3" t="s">
        <v>140</v>
      </c>
      <c r="M15" s="68" t="s">
        <v>632</v>
      </c>
      <c r="N15" s="69" t="s">
        <v>223</v>
      </c>
      <c r="O15" s="69">
        <v>1</v>
      </c>
    </row>
    <row r="16" spans="1:15">
      <c r="A16" s="3" t="s">
        <v>16</v>
      </c>
      <c r="D16" s="3" t="s">
        <v>39</v>
      </c>
      <c r="G16" s="23" t="s">
        <v>134</v>
      </c>
      <c r="K16" s="3" t="s">
        <v>119</v>
      </c>
      <c r="M16" s="68" t="s">
        <v>633</v>
      </c>
      <c r="N16" s="69" t="s">
        <v>298</v>
      </c>
      <c r="O16" s="69">
        <v>2</v>
      </c>
    </row>
    <row r="17" spans="1:15">
      <c r="A17" s="3" t="s">
        <v>101</v>
      </c>
      <c r="D17" s="3" t="s">
        <v>40</v>
      </c>
      <c r="G17" s="3" t="s">
        <v>136</v>
      </c>
      <c r="I17" s="23" t="s">
        <v>155</v>
      </c>
      <c r="M17" s="68" t="s">
        <v>634</v>
      </c>
      <c r="N17" s="69" t="s">
        <v>238</v>
      </c>
      <c r="O17" s="69">
        <v>1</v>
      </c>
    </row>
    <row r="18" spans="1:15">
      <c r="A18" s="3" t="s">
        <v>143</v>
      </c>
      <c r="D18" s="3" t="s">
        <v>41</v>
      </c>
      <c r="G18" s="3" t="s">
        <v>138</v>
      </c>
      <c r="I18" s="3" t="s">
        <v>156</v>
      </c>
      <c r="K18" s="23" t="s">
        <v>172</v>
      </c>
      <c r="M18" s="68" t="s">
        <v>635</v>
      </c>
      <c r="N18" s="69" t="s">
        <v>346</v>
      </c>
      <c r="O18" s="69">
        <v>2</v>
      </c>
    </row>
    <row r="19" spans="1:15">
      <c r="A19" s="3" t="s">
        <v>74</v>
      </c>
      <c r="D19" s="3" t="s">
        <v>42</v>
      </c>
      <c r="I19" s="3" t="s">
        <v>157</v>
      </c>
      <c r="K19" s="3" t="s">
        <v>140</v>
      </c>
      <c r="M19" s="68" t="s">
        <v>636</v>
      </c>
      <c r="N19" s="69" t="s">
        <v>273</v>
      </c>
      <c r="O19" s="69">
        <v>2</v>
      </c>
    </row>
    <row r="20" spans="1:15">
      <c r="A20" s="3" t="s">
        <v>75</v>
      </c>
      <c r="D20" s="3" t="s">
        <v>43</v>
      </c>
      <c r="K20" s="3" t="s">
        <v>173</v>
      </c>
      <c r="M20" s="68" t="s">
        <v>637</v>
      </c>
      <c r="N20" s="69" t="s">
        <v>269</v>
      </c>
      <c r="O20" s="69">
        <v>2</v>
      </c>
    </row>
    <row r="21" spans="1:15">
      <c r="D21" s="3" t="s">
        <v>44</v>
      </c>
      <c r="G21" s="23" t="s">
        <v>150</v>
      </c>
      <c r="K21" s="3" t="s">
        <v>119</v>
      </c>
      <c r="M21" s="68" t="s">
        <v>638</v>
      </c>
      <c r="N21" s="69" t="s">
        <v>254</v>
      </c>
      <c r="O21" s="69">
        <v>2</v>
      </c>
    </row>
    <row r="22" spans="1:15">
      <c r="A22" s="23" t="s">
        <v>146</v>
      </c>
      <c r="D22" s="3" t="s">
        <v>45</v>
      </c>
      <c r="G22" s="3" t="s">
        <v>149</v>
      </c>
      <c r="M22" s="68" t="s">
        <v>639</v>
      </c>
      <c r="N22" s="69" t="s">
        <v>230</v>
      </c>
      <c r="O22" s="69">
        <v>2</v>
      </c>
    </row>
    <row r="23" spans="1:15">
      <c r="A23" s="3" t="s">
        <v>100</v>
      </c>
      <c r="D23" s="3" t="s">
        <v>46</v>
      </c>
      <c r="G23" s="3" t="s">
        <v>11</v>
      </c>
      <c r="M23" s="68" t="s">
        <v>640</v>
      </c>
      <c r="N23" s="69" t="s">
        <v>333</v>
      </c>
      <c r="O23" s="69">
        <v>1</v>
      </c>
    </row>
    <row r="24" spans="1:15">
      <c r="A24" s="3" t="s">
        <v>74</v>
      </c>
      <c r="D24" s="3" t="s">
        <v>47</v>
      </c>
      <c r="M24" s="68" t="s">
        <v>641</v>
      </c>
      <c r="N24" s="69" t="s">
        <v>331</v>
      </c>
      <c r="O24" s="69">
        <v>1</v>
      </c>
    </row>
    <row r="25" spans="1:15">
      <c r="A25" s="3" t="s">
        <v>75</v>
      </c>
      <c r="D25" s="3" t="s">
        <v>48</v>
      </c>
      <c r="G25" s="23" t="s">
        <v>152</v>
      </c>
      <c r="M25" s="68" t="s">
        <v>642</v>
      </c>
      <c r="N25" s="69" t="s">
        <v>284</v>
      </c>
      <c r="O25" s="69">
        <v>2</v>
      </c>
    </row>
    <row r="26" spans="1:15">
      <c r="D26" s="3" t="s">
        <v>49</v>
      </c>
      <c r="G26" s="3" t="s">
        <v>153</v>
      </c>
      <c r="M26" s="68" t="s">
        <v>643</v>
      </c>
      <c r="N26" s="69" t="s">
        <v>279</v>
      </c>
      <c r="O26" s="69">
        <v>2</v>
      </c>
    </row>
    <row r="27" spans="1:15">
      <c r="A27" s="23" t="s">
        <v>390</v>
      </c>
      <c r="D27" s="3" t="s">
        <v>50</v>
      </c>
      <c r="G27" s="3" t="s">
        <v>154</v>
      </c>
      <c r="M27" s="68" t="s">
        <v>644</v>
      </c>
      <c r="N27" s="69" t="s">
        <v>347</v>
      </c>
      <c r="O27" s="69">
        <v>2</v>
      </c>
    </row>
    <row r="28" spans="1:15">
      <c r="A28" s="3" t="s">
        <v>174</v>
      </c>
      <c r="D28" s="3" t="s">
        <v>8</v>
      </c>
      <c r="M28" s="68" t="s">
        <v>645</v>
      </c>
      <c r="N28" s="69" t="s">
        <v>300</v>
      </c>
      <c r="O28" s="69">
        <v>2</v>
      </c>
    </row>
    <row r="29" spans="1:15">
      <c r="A29" s="3" t="s">
        <v>175</v>
      </c>
      <c r="D29" s="3" t="s">
        <v>51</v>
      </c>
      <c r="M29" s="68" t="s">
        <v>646</v>
      </c>
      <c r="N29" s="69" t="s">
        <v>245</v>
      </c>
      <c r="O29" s="69">
        <v>2</v>
      </c>
    </row>
    <row r="30" spans="1:15">
      <c r="A30" s="3" t="s">
        <v>177</v>
      </c>
      <c r="D30" s="3" t="s">
        <v>8</v>
      </c>
      <c r="M30" s="68" t="s">
        <v>647</v>
      </c>
      <c r="N30" s="69" t="s">
        <v>231</v>
      </c>
      <c r="O30" s="69">
        <v>2</v>
      </c>
    </row>
    <row r="31" spans="1:15">
      <c r="A31" s="3" t="s">
        <v>176</v>
      </c>
      <c r="D31" s="3" t="s">
        <v>51</v>
      </c>
      <c r="M31" s="68" t="s">
        <v>648</v>
      </c>
      <c r="N31" s="69" t="s">
        <v>330</v>
      </c>
      <c r="O31" s="69">
        <v>2</v>
      </c>
    </row>
    <row r="32" spans="1:15">
      <c r="A32" s="3" t="s">
        <v>179</v>
      </c>
      <c r="D32" s="3" t="s">
        <v>51</v>
      </c>
      <c r="M32" s="68" t="s">
        <v>649</v>
      </c>
      <c r="N32" s="69" t="s">
        <v>261</v>
      </c>
      <c r="O32" s="69">
        <v>2</v>
      </c>
    </row>
    <row r="33" spans="1:15">
      <c r="A33" s="3" t="s">
        <v>180</v>
      </c>
      <c r="M33" s="68" t="s">
        <v>650</v>
      </c>
      <c r="N33" s="69" t="s">
        <v>339</v>
      </c>
      <c r="O33" s="69">
        <v>2</v>
      </c>
    </row>
    <row r="34" spans="1:15">
      <c r="A34" s="3" t="s">
        <v>181</v>
      </c>
      <c r="M34" s="68" t="s">
        <v>651</v>
      </c>
      <c r="N34" s="69" t="s">
        <v>225</v>
      </c>
      <c r="O34" s="69">
        <v>2</v>
      </c>
    </row>
    <row r="35" spans="1:15">
      <c r="A35" s="3" t="s">
        <v>182</v>
      </c>
      <c r="M35" s="68" t="s">
        <v>652</v>
      </c>
      <c r="N35" s="69" t="s">
        <v>240</v>
      </c>
      <c r="O35" s="69">
        <v>2</v>
      </c>
    </row>
    <row r="36" spans="1:15">
      <c r="A36" s="3" t="s">
        <v>183</v>
      </c>
      <c r="M36" s="68" t="s">
        <v>653</v>
      </c>
      <c r="N36" s="69" t="s">
        <v>250</v>
      </c>
      <c r="O36" s="69">
        <v>2</v>
      </c>
    </row>
    <row r="37" spans="1:15">
      <c r="A37" s="3" t="s">
        <v>184</v>
      </c>
      <c r="M37" s="68" t="s">
        <v>654</v>
      </c>
      <c r="N37" s="69" t="s">
        <v>302</v>
      </c>
      <c r="O37" s="69">
        <v>2</v>
      </c>
    </row>
    <row r="38" spans="1:15" ht="16.5" customHeight="1">
      <c r="A38" s="3" t="s">
        <v>185</v>
      </c>
      <c r="D38" s="131" t="s">
        <v>626</v>
      </c>
      <c r="M38" s="68" t="s">
        <v>655</v>
      </c>
      <c r="N38" s="69" t="s">
        <v>765</v>
      </c>
      <c r="O38" s="69">
        <v>2</v>
      </c>
    </row>
    <row r="39" spans="1:15">
      <c r="A39" s="3" t="s">
        <v>186</v>
      </c>
      <c r="M39" s="68" t="s">
        <v>656</v>
      </c>
      <c r="N39" s="69" t="s">
        <v>285</v>
      </c>
      <c r="O39" s="69">
        <v>2</v>
      </c>
    </row>
    <row r="40" spans="1:15">
      <c r="A40" s="3" t="s">
        <v>187</v>
      </c>
      <c r="M40" s="68" t="s">
        <v>657</v>
      </c>
      <c r="N40" s="69" t="s">
        <v>323</v>
      </c>
      <c r="O40" s="69">
        <v>1</v>
      </c>
    </row>
    <row r="41" spans="1:15">
      <c r="A41" s="3" t="s">
        <v>188</v>
      </c>
      <c r="M41" s="68" t="s">
        <v>658</v>
      </c>
      <c r="N41" s="69" t="s">
        <v>274</v>
      </c>
      <c r="O41" s="69">
        <v>2</v>
      </c>
    </row>
    <row r="42" spans="1:15">
      <c r="A42" s="3" t="s">
        <v>189</v>
      </c>
      <c r="M42" s="68" t="s">
        <v>659</v>
      </c>
      <c r="N42" s="69" t="s">
        <v>237</v>
      </c>
      <c r="O42" s="69">
        <v>1</v>
      </c>
    </row>
    <row r="43" spans="1:15">
      <c r="A43" s="3" t="s">
        <v>190</v>
      </c>
      <c r="M43" s="68" t="s">
        <v>660</v>
      </c>
      <c r="N43" s="69" t="s">
        <v>303</v>
      </c>
      <c r="O43" s="69">
        <v>1</v>
      </c>
    </row>
    <row r="44" spans="1:15">
      <c r="A44" s="3" t="s">
        <v>191</v>
      </c>
      <c r="M44" s="68" t="s">
        <v>661</v>
      </c>
      <c r="N44" s="69" t="s">
        <v>262</v>
      </c>
      <c r="O44" s="69">
        <v>2</v>
      </c>
    </row>
    <row r="45" spans="1:15">
      <c r="A45" s="3" t="s">
        <v>192</v>
      </c>
      <c r="M45" s="68" t="s">
        <v>662</v>
      </c>
      <c r="N45" s="69" t="s">
        <v>228</v>
      </c>
      <c r="O45" s="69">
        <v>2</v>
      </c>
    </row>
    <row r="46" spans="1:15">
      <c r="A46" s="3" t="s">
        <v>193</v>
      </c>
      <c r="M46" s="68" t="s">
        <v>663</v>
      </c>
      <c r="N46" s="69" t="s">
        <v>296</v>
      </c>
      <c r="O46" s="69">
        <v>2</v>
      </c>
    </row>
    <row r="47" spans="1:15">
      <c r="M47" s="68" t="s">
        <v>664</v>
      </c>
      <c r="N47" s="69" t="s">
        <v>324</v>
      </c>
      <c r="O47" s="69">
        <v>2</v>
      </c>
    </row>
    <row r="48" spans="1:15">
      <c r="M48" s="68" t="s">
        <v>665</v>
      </c>
      <c r="N48" s="69" t="s">
        <v>322</v>
      </c>
      <c r="O48" s="69">
        <v>2</v>
      </c>
    </row>
    <row r="49" spans="1:15">
      <c r="A49" s="23" t="s">
        <v>160</v>
      </c>
      <c r="M49" s="68" t="s">
        <v>666</v>
      </c>
      <c r="N49" s="69" t="s">
        <v>345</v>
      </c>
      <c r="O49" s="69">
        <v>2</v>
      </c>
    </row>
    <row r="50" spans="1:15">
      <c r="A50" s="3"/>
      <c r="M50" s="68" t="s">
        <v>667</v>
      </c>
      <c r="N50" s="69" t="s">
        <v>241</v>
      </c>
      <c r="O50" s="69">
        <v>2</v>
      </c>
    </row>
    <row r="51" spans="1:15">
      <c r="M51" s="68" t="s">
        <v>668</v>
      </c>
      <c r="N51" s="69" t="s">
        <v>379</v>
      </c>
      <c r="O51" s="69">
        <v>2</v>
      </c>
    </row>
    <row r="52" spans="1:15">
      <c r="A52" s="23" t="s">
        <v>194</v>
      </c>
      <c r="M52" s="68" t="s">
        <v>669</v>
      </c>
      <c r="N52" s="69" t="s">
        <v>312</v>
      </c>
      <c r="O52" s="69">
        <v>2</v>
      </c>
    </row>
    <row r="53" spans="1:15">
      <c r="A53" s="3" t="s">
        <v>174</v>
      </c>
      <c r="M53" s="68" t="s">
        <v>670</v>
      </c>
      <c r="N53" s="69" t="s">
        <v>309</v>
      </c>
      <c r="O53" s="69">
        <v>2</v>
      </c>
    </row>
    <row r="54" spans="1:15">
      <c r="A54" s="3" t="s">
        <v>175</v>
      </c>
      <c r="M54" s="68" t="s">
        <v>671</v>
      </c>
      <c r="N54" s="69" t="s">
        <v>320</v>
      </c>
      <c r="O54" s="69">
        <v>2</v>
      </c>
    </row>
    <row r="55" spans="1:15">
      <c r="A55" s="3" t="s">
        <v>177</v>
      </c>
      <c r="M55" s="68" t="s">
        <v>672</v>
      </c>
      <c r="N55" s="69" t="s">
        <v>341</v>
      </c>
      <c r="O55" s="69">
        <v>2</v>
      </c>
    </row>
    <row r="56" spans="1:15">
      <c r="A56" s="3" t="s">
        <v>176</v>
      </c>
      <c r="M56" s="68" t="s">
        <v>673</v>
      </c>
      <c r="N56" s="69" t="s">
        <v>227</v>
      </c>
      <c r="O56" s="69">
        <v>2</v>
      </c>
    </row>
    <row r="57" spans="1:15">
      <c r="M57" s="68" t="s">
        <v>674</v>
      </c>
      <c r="N57" s="69" t="s">
        <v>292</v>
      </c>
      <c r="O57" s="69">
        <v>2</v>
      </c>
    </row>
    <row r="58" spans="1:15">
      <c r="M58" s="68" t="s">
        <v>675</v>
      </c>
      <c r="N58" s="69" t="s">
        <v>295</v>
      </c>
      <c r="O58" s="69">
        <v>2</v>
      </c>
    </row>
    <row r="59" spans="1:15">
      <c r="M59" s="68" t="s">
        <v>676</v>
      </c>
      <c r="N59" s="69" t="s">
        <v>283</v>
      </c>
      <c r="O59" s="69">
        <v>2</v>
      </c>
    </row>
    <row r="60" spans="1:15" ht="15.75">
      <c r="A60" s="23" t="s">
        <v>353</v>
      </c>
      <c r="D60" s="77"/>
      <c r="E60" s="77"/>
      <c r="M60" s="68" t="s">
        <v>677</v>
      </c>
      <c r="N60" s="69" t="s">
        <v>299</v>
      </c>
      <c r="O60" s="69">
        <v>2</v>
      </c>
    </row>
    <row r="61" spans="1:15" ht="15.75">
      <c r="A61" s="3" t="s">
        <v>174</v>
      </c>
      <c r="D61" s="77"/>
      <c r="E61" s="77"/>
      <c r="M61" s="68" t="s">
        <v>678</v>
      </c>
      <c r="N61" s="69" t="s">
        <v>244</v>
      </c>
      <c r="O61" s="69">
        <v>2</v>
      </c>
    </row>
    <row r="62" spans="1:15" ht="15.75">
      <c r="A62" s="3" t="s">
        <v>175</v>
      </c>
      <c r="D62" s="77"/>
      <c r="E62" s="77"/>
      <c r="M62" s="68" t="s">
        <v>679</v>
      </c>
      <c r="N62" s="69" t="s">
        <v>249</v>
      </c>
      <c r="O62" s="69">
        <v>2</v>
      </c>
    </row>
    <row r="63" spans="1:15" ht="15.75">
      <c r="A63" s="3" t="s">
        <v>177</v>
      </c>
      <c r="D63" s="77"/>
      <c r="E63" s="77"/>
      <c r="M63" s="68" t="s">
        <v>680</v>
      </c>
      <c r="N63" s="69" t="s">
        <v>239</v>
      </c>
      <c r="O63" s="69">
        <v>2</v>
      </c>
    </row>
    <row r="64" spans="1:15" ht="15.75">
      <c r="A64" s="3" t="s">
        <v>176</v>
      </c>
      <c r="D64" s="77"/>
      <c r="E64" s="77"/>
      <c r="M64" s="68" t="s">
        <v>681</v>
      </c>
      <c r="N64" s="69" t="s">
        <v>297</v>
      </c>
      <c r="O64" s="69">
        <v>2</v>
      </c>
    </row>
    <row r="65" spans="1:15" ht="15.75">
      <c r="A65" s="3" t="s">
        <v>181</v>
      </c>
      <c r="D65" s="77"/>
      <c r="E65" s="77"/>
      <c r="M65" s="68" t="s">
        <v>682</v>
      </c>
      <c r="N65" s="69" t="s">
        <v>318</v>
      </c>
      <c r="O65" s="69">
        <v>2</v>
      </c>
    </row>
    <row r="66" spans="1:15" ht="15.75">
      <c r="A66" s="3" t="s">
        <v>182</v>
      </c>
      <c r="D66" s="77"/>
      <c r="E66" s="77"/>
      <c r="M66" s="68" t="s">
        <v>683</v>
      </c>
      <c r="N66" s="69" t="s">
        <v>287</v>
      </c>
      <c r="O66" s="69">
        <v>2</v>
      </c>
    </row>
    <row r="67" spans="1:15" ht="15.75">
      <c r="A67" s="3" t="s">
        <v>183</v>
      </c>
      <c r="D67" s="77"/>
      <c r="E67" s="77"/>
      <c r="M67" s="68" t="s">
        <v>684</v>
      </c>
      <c r="N67" s="69" t="s">
        <v>342</v>
      </c>
      <c r="O67" s="69">
        <v>2</v>
      </c>
    </row>
    <row r="68" spans="1:15" ht="15.75">
      <c r="A68" s="3" t="s">
        <v>186</v>
      </c>
      <c r="D68" s="77"/>
      <c r="E68" s="77"/>
      <c r="M68" s="68" t="s">
        <v>685</v>
      </c>
      <c r="N68" s="69" t="s">
        <v>311</v>
      </c>
      <c r="O68" s="69">
        <v>2</v>
      </c>
    </row>
    <row r="69" spans="1:15" ht="15.75">
      <c r="A69" s="3" t="s">
        <v>187</v>
      </c>
      <c r="D69" s="77"/>
      <c r="E69" s="77"/>
      <c r="M69" s="68" t="s">
        <v>686</v>
      </c>
      <c r="N69" s="69" t="s">
        <v>340</v>
      </c>
      <c r="O69" s="69">
        <v>2</v>
      </c>
    </row>
    <row r="70" spans="1:15" ht="15.75">
      <c r="A70" s="3" t="s">
        <v>188</v>
      </c>
      <c r="D70" s="77"/>
      <c r="E70" s="77"/>
      <c r="M70" s="68" t="s">
        <v>687</v>
      </c>
      <c r="N70" s="69" t="s">
        <v>281</v>
      </c>
      <c r="O70" s="69">
        <v>2</v>
      </c>
    </row>
    <row r="71" spans="1:15" ht="15.75">
      <c r="A71" s="3" t="s">
        <v>189</v>
      </c>
      <c r="D71" s="77"/>
      <c r="E71" s="77"/>
      <c r="M71" s="68" t="s">
        <v>688</v>
      </c>
      <c r="N71" s="69" t="s">
        <v>229</v>
      </c>
      <c r="O71" s="69">
        <v>2</v>
      </c>
    </row>
    <row r="72" spans="1:15" ht="15.75">
      <c r="A72" s="3" t="s">
        <v>191</v>
      </c>
      <c r="D72" s="77"/>
      <c r="E72" s="77"/>
      <c r="M72" s="68" t="s">
        <v>689</v>
      </c>
      <c r="N72" s="69" t="s">
        <v>282</v>
      </c>
      <c r="O72" s="69">
        <v>2</v>
      </c>
    </row>
    <row r="73" spans="1:15" ht="15.75">
      <c r="A73" s="3" t="s">
        <v>192</v>
      </c>
      <c r="D73" s="77"/>
      <c r="E73" s="77"/>
      <c r="M73" s="68" t="s">
        <v>690</v>
      </c>
      <c r="N73" s="69" t="s">
        <v>291</v>
      </c>
      <c r="O73" s="69">
        <v>2</v>
      </c>
    </row>
    <row r="74" spans="1:15" ht="15.75">
      <c r="A74" s="3" t="s">
        <v>193</v>
      </c>
      <c r="D74" s="77"/>
      <c r="E74" s="77"/>
      <c r="M74" s="68" t="s">
        <v>691</v>
      </c>
      <c r="N74" s="69" t="s">
        <v>329</v>
      </c>
      <c r="O74" s="69">
        <v>2</v>
      </c>
    </row>
    <row r="75" spans="1:15" ht="15.75">
      <c r="A75" s="3" t="s">
        <v>395</v>
      </c>
      <c r="D75" s="77"/>
      <c r="E75" s="77"/>
      <c r="M75" s="68" t="s">
        <v>692</v>
      </c>
      <c r="N75" s="69" t="s">
        <v>259</v>
      </c>
      <c r="O75" s="69">
        <v>2</v>
      </c>
    </row>
    <row r="76" spans="1:15" ht="15.75">
      <c r="A76" s="3" t="s">
        <v>396</v>
      </c>
      <c r="D76" s="77"/>
      <c r="E76" s="77"/>
      <c r="M76" s="68" t="s">
        <v>693</v>
      </c>
      <c r="N76" s="69" t="s">
        <v>335</v>
      </c>
      <c r="O76" s="69">
        <v>1</v>
      </c>
    </row>
    <row r="77" spans="1:15" ht="15.75">
      <c r="A77" s="3" t="s">
        <v>391</v>
      </c>
      <c r="D77" s="77"/>
      <c r="E77" s="77"/>
      <c r="M77" s="68" t="s">
        <v>694</v>
      </c>
      <c r="N77" s="69" t="s">
        <v>275</v>
      </c>
      <c r="O77" s="69">
        <v>1</v>
      </c>
    </row>
    <row r="78" spans="1:15" ht="15.75">
      <c r="A78" s="3" t="s">
        <v>392</v>
      </c>
      <c r="D78" s="77"/>
      <c r="E78" s="77"/>
      <c r="M78" s="68" t="s">
        <v>695</v>
      </c>
      <c r="N78" s="69" t="s">
        <v>317</v>
      </c>
      <c r="O78" s="69">
        <v>1</v>
      </c>
    </row>
    <row r="79" spans="1:15" ht="15.75">
      <c r="A79" s="3" t="s">
        <v>354</v>
      </c>
      <c r="D79" s="77"/>
      <c r="E79" s="77"/>
      <c r="M79" s="68" t="s">
        <v>696</v>
      </c>
      <c r="N79" s="69" t="s">
        <v>315</v>
      </c>
      <c r="O79" s="69">
        <v>2</v>
      </c>
    </row>
    <row r="80" spans="1:15" ht="15.75">
      <c r="A80" s="3" t="s">
        <v>394</v>
      </c>
      <c r="D80" s="77"/>
      <c r="E80" s="77"/>
      <c r="M80" s="68" t="s">
        <v>697</v>
      </c>
      <c r="N80" s="69" t="s">
        <v>288</v>
      </c>
      <c r="O80" s="69">
        <v>2</v>
      </c>
    </row>
    <row r="81" spans="1:15" ht="15.75">
      <c r="A81" s="3" t="s">
        <v>355</v>
      </c>
      <c r="D81" s="77"/>
      <c r="E81" s="77"/>
      <c r="M81" s="68" t="s">
        <v>698</v>
      </c>
      <c r="N81" s="69" t="s">
        <v>326</v>
      </c>
      <c r="O81" s="69">
        <v>2</v>
      </c>
    </row>
    <row r="82" spans="1:15" ht="15.75">
      <c r="A82" s="3" t="s">
        <v>356</v>
      </c>
      <c r="D82" s="77"/>
      <c r="E82" s="77"/>
      <c r="M82" s="68" t="s">
        <v>699</v>
      </c>
      <c r="N82" s="69" t="s">
        <v>271</v>
      </c>
      <c r="O82" s="69">
        <v>2</v>
      </c>
    </row>
    <row r="83" spans="1:15" ht="15.75">
      <c r="A83" s="3" t="s">
        <v>357</v>
      </c>
      <c r="D83" s="77"/>
      <c r="E83" s="77"/>
      <c r="M83" s="68" t="s">
        <v>700</v>
      </c>
      <c r="N83" s="69" t="s">
        <v>327</v>
      </c>
      <c r="O83" s="69">
        <v>2</v>
      </c>
    </row>
    <row r="84" spans="1:15" ht="15.75">
      <c r="A84" s="3" t="s">
        <v>393</v>
      </c>
      <c r="D84" s="77"/>
      <c r="E84" s="77"/>
      <c r="M84" s="68" t="s">
        <v>701</v>
      </c>
      <c r="N84" s="69" t="s">
        <v>246</v>
      </c>
      <c r="O84" s="69">
        <v>2</v>
      </c>
    </row>
    <row r="85" spans="1:15" ht="15.75">
      <c r="A85" s="3" t="s">
        <v>358</v>
      </c>
      <c r="D85" s="77"/>
      <c r="E85" s="77"/>
      <c r="M85" s="68" t="s">
        <v>702</v>
      </c>
      <c r="N85" s="69" t="s">
        <v>294</v>
      </c>
      <c r="O85" s="69">
        <v>2</v>
      </c>
    </row>
    <row r="86" spans="1:15" ht="15.75">
      <c r="A86" s="3" t="s">
        <v>185</v>
      </c>
      <c r="D86" s="77"/>
      <c r="E86" s="77"/>
      <c r="M86" s="68" t="s">
        <v>703</v>
      </c>
      <c r="N86" s="69" t="s">
        <v>258</v>
      </c>
      <c r="O86" s="69">
        <v>2</v>
      </c>
    </row>
    <row r="87" spans="1:15" ht="15.75">
      <c r="A87" s="3" t="s">
        <v>359</v>
      </c>
      <c r="D87" s="77"/>
      <c r="E87" s="77"/>
      <c r="M87" s="68" t="s">
        <v>704</v>
      </c>
      <c r="N87" s="69" t="s">
        <v>234</v>
      </c>
      <c r="O87" s="69">
        <v>2</v>
      </c>
    </row>
    <row r="88" spans="1:15" ht="15.75">
      <c r="A88" s="3" t="s">
        <v>360</v>
      </c>
      <c r="D88" s="77"/>
      <c r="E88" s="77"/>
      <c r="M88" s="68" t="s">
        <v>705</v>
      </c>
      <c r="N88" s="69" t="s">
        <v>248</v>
      </c>
      <c r="O88" s="69">
        <v>2</v>
      </c>
    </row>
    <row r="89" spans="1:15">
      <c r="D89" s="78"/>
      <c r="E89"/>
      <c r="M89" s="68" t="s">
        <v>706</v>
      </c>
      <c r="N89" s="69" t="s">
        <v>307</v>
      </c>
      <c r="O89" s="69">
        <v>2</v>
      </c>
    </row>
    <row r="90" spans="1:15">
      <c r="M90" s="68" t="s">
        <v>707</v>
      </c>
      <c r="N90" s="69" t="s">
        <v>332</v>
      </c>
      <c r="O90" s="69">
        <v>2</v>
      </c>
    </row>
    <row r="91" spans="1:15">
      <c r="M91" s="68" t="s">
        <v>708</v>
      </c>
      <c r="N91" s="69" t="s">
        <v>247</v>
      </c>
      <c r="O91" s="69">
        <v>2</v>
      </c>
    </row>
    <row r="92" spans="1:15">
      <c r="M92" s="68" t="s">
        <v>709</v>
      </c>
      <c r="N92" s="69" t="s">
        <v>266</v>
      </c>
      <c r="O92" s="69">
        <v>2</v>
      </c>
    </row>
    <row r="93" spans="1:15">
      <c r="M93" s="68" t="s">
        <v>710</v>
      </c>
      <c r="N93" s="69" t="s">
        <v>224</v>
      </c>
      <c r="O93" s="69">
        <v>2</v>
      </c>
    </row>
    <row r="94" spans="1:15">
      <c r="M94" s="68" t="s">
        <v>711</v>
      </c>
      <c r="N94" s="69" t="s">
        <v>337</v>
      </c>
      <c r="O94" s="69">
        <v>2</v>
      </c>
    </row>
    <row r="95" spans="1:15">
      <c r="M95" s="68" t="s">
        <v>712</v>
      </c>
      <c r="N95" s="69" t="s">
        <v>235</v>
      </c>
      <c r="O95" s="69">
        <v>1</v>
      </c>
    </row>
    <row r="96" spans="1:15">
      <c r="M96" s="68" t="s">
        <v>713</v>
      </c>
      <c r="N96" s="69" t="s">
        <v>305</v>
      </c>
      <c r="O96" s="69">
        <v>2</v>
      </c>
    </row>
    <row r="97" spans="13:15">
      <c r="M97" s="68" t="s">
        <v>714</v>
      </c>
      <c r="N97" s="69" t="s">
        <v>336</v>
      </c>
      <c r="O97" s="69">
        <v>2</v>
      </c>
    </row>
    <row r="98" spans="13:15">
      <c r="M98" s="68" t="s">
        <v>715</v>
      </c>
      <c r="N98" s="69" t="s">
        <v>268</v>
      </c>
      <c r="O98" s="69">
        <v>2</v>
      </c>
    </row>
    <row r="99" spans="13:15">
      <c r="M99" s="68" t="s">
        <v>716</v>
      </c>
      <c r="N99" s="69" t="s">
        <v>319</v>
      </c>
      <c r="O99" s="69">
        <v>2</v>
      </c>
    </row>
    <row r="100" spans="13:15">
      <c r="M100" s="68" t="s">
        <v>717</v>
      </c>
      <c r="N100" s="69" t="s">
        <v>350</v>
      </c>
      <c r="O100" s="69">
        <v>2</v>
      </c>
    </row>
    <row r="101" spans="13:15">
      <c r="M101" s="68" t="s">
        <v>718</v>
      </c>
      <c r="N101" s="69" t="s">
        <v>276</v>
      </c>
      <c r="O101" s="69">
        <v>2</v>
      </c>
    </row>
    <row r="102" spans="13:15">
      <c r="M102" s="68" t="s">
        <v>719</v>
      </c>
      <c r="N102" s="69" t="s">
        <v>308</v>
      </c>
      <c r="O102" s="69">
        <v>2</v>
      </c>
    </row>
    <row r="103" spans="13:15">
      <c r="M103" s="68" t="s">
        <v>720</v>
      </c>
      <c r="N103" s="69" t="s">
        <v>310</v>
      </c>
      <c r="O103" s="69">
        <v>2</v>
      </c>
    </row>
    <row r="104" spans="13:15">
      <c r="M104" s="68" t="s">
        <v>721</v>
      </c>
      <c r="N104" s="69" t="s">
        <v>260</v>
      </c>
      <c r="O104" s="69">
        <v>2</v>
      </c>
    </row>
    <row r="105" spans="13:15">
      <c r="M105" s="68" t="s">
        <v>722</v>
      </c>
      <c r="N105" s="69" t="s">
        <v>277</v>
      </c>
      <c r="O105" s="69">
        <v>2</v>
      </c>
    </row>
    <row r="106" spans="13:15">
      <c r="M106" s="68" t="s">
        <v>723</v>
      </c>
      <c r="N106" s="69" t="s">
        <v>251</v>
      </c>
      <c r="O106" s="69">
        <v>2</v>
      </c>
    </row>
    <row r="107" spans="13:15">
      <c r="M107" s="68" t="s">
        <v>724</v>
      </c>
      <c r="N107" s="69" t="s">
        <v>236</v>
      </c>
      <c r="O107" s="69">
        <v>2</v>
      </c>
    </row>
    <row r="108" spans="13:15">
      <c r="M108" s="68" t="s">
        <v>725</v>
      </c>
      <c r="N108" s="69" t="s">
        <v>253</v>
      </c>
      <c r="O108" s="69">
        <v>2</v>
      </c>
    </row>
    <row r="109" spans="13:15">
      <c r="M109" s="68" t="s">
        <v>726</v>
      </c>
      <c r="N109" s="69" t="s">
        <v>313</v>
      </c>
      <c r="O109" s="69">
        <v>2</v>
      </c>
    </row>
    <row r="110" spans="13:15">
      <c r="M110" s="68" t="s">
        <v>727</v>
      </c>
      <c r="N110" s="69" t="s">
        <v>232</v>
      </c>
      <c r="O110" s="69">
        <v>2</v>
      </c>
    </row>
    <row r="111" spans="13:15">
      <c r="M111" s="68" t="s">
        <v>728</v>
      </c>
      <c r="N111" s="69" t="s">
        <v>272</v>
      </c>
      <c r="O111" s="69">
        <v>1</v>
      </c>
    </row>
    <row r="112" spans="13:15">
      <c r="M112" s="68" t="s">
        <v>729</v>
      </c>
      <c r="N112" s="69" t="s">
        <v>304</v>
      </c>
      <c r="O112" s="69">
        <v>1</v>
      </c>
    </row>
    <row r="113" spans="13:15">
      <c r="M113" s="68" t="s">
        <v>730</v>
      </c>
      <c r="N113" s="69" t="s">
        <v>349</v>
      </c>
      <c r="O113" s="69">
        <v>2</v>
      </c>
    </row>
    <row r="114" spans="13:15">
      <c r="M114" s="68" t="s">
        <v>731</v>
      </c>
      <c r="N114" s="69" t="s">
        <v>348</v>
      </c>
      <c r="O114" s="69">
        <v>2</v>
      </c>
    </row>
    <row r="115" spans="13:15">
      <c r="M115" s="68" t="s">
        <v>732</v>
      </c>
      <c r="N115" s="69" t="s">
        <v>286</v>
      </c>
      <c r="O115" s="69">
        <v>2</v>
      </c>
    </row>
    <row r="116" spans="13:15">
      <c r="M116" s="68" t="s">
        <v>733</v>
      </c>
      <c r="N116" s="69" t="s">
        <v>328</v>
      </c>
      <c r="O116" s="69">
        <v>1</v>
      </c>
    </row>
    <row r="117" spans="13:15">
      <c r="M117" s="68" t="s">
        <v>734</v>
      </c>
      <c r="N117" s="69" t="s">
        <v>289</v>
      </c>
      <c r="O117" s="69">
        <v>2</v>
      </c>
    </row>
    <row r="118" spans="13:15">
      <c r="M118" s="68" t="s">
        <v>735</v>
      </c>
      <c r="N118" s="69" t="s">
        <v>301</v>
      </c>
      <c r="O118" s="69">
        <v>1</v>
      </c>
    </row>
    <row r="119" spans="13:15">
      <c r="M119" s="68" t="s">
        <v>736</v>
      </c>
      <c r="N119" s="69" t="s">
        <v>290</v>
      </c>
      <c r="O119" s="69">
        <v>2</v>
      </c>
    </row>
    <row r="120" spans="13:15">
      <c r="M120" s="68" t="s">
        <v>737</v>
      </c>
      <c r="N120" s="69" t="s">
        <v>242</v>
      </c>
      <c r="O120" s="69">
        <v>2</v>
      </c>
    </row>
    <row r="121" spans="13:15">
      <c r="M121" s="68" t="s">
        <v>738</v>
      </c>
      <c r="N121" s="69" t="s">
        <v>267</v>
      </c>
      <c r="O121" s="69">
        <v>2</v>
      </c>
    </row>
    <row r="122" spans="13:15">
      <c r="M122" s="68" t="s">
        <v>739</v>
      </c>
      <c r="N122" s="69" t="s">
        <v>257</v>
      </c>
      <c r="O122" s="69">
        <v>1</v>
      </c>
    </row>
    <row r="123" spans="13:15">
      <c r="M123" s="68" t="s">
        <v>740</v>
      </c>
      <c r="N123" s="69" t="s">
        <v>343</v>
      </c>
      <c r="O123" s="69">
        <v>1</v>
      </c>
    </row>
    <row r="124" spans="13:15">
      <c r="M124" s="68" t="s">
        <v>741</v>
      </c>
      <c r="N124" s="69" t="s">
        <v>316</v>
      </c>
      <c r="O124" s="69">
        <v>2</v>
      </c>
    </row>
    <row r="125" spans="13:15">
      <c r="M125" s="68" t="s">
        <v>742</v>
      </c>
      <c r="N125" s="69" t="s">
        <v>293</v>
      </c>
      <c r="O125" s="69">
        <v>2</v>
      </c>
    </row>
    <row r="126" spans="13:15">
      <c r="M126" s="68" t="s">
        <v>743</v>
      </c>
      <c r="N126" s="69" t="s">
        <v>265</v>
      </c>
      <c r="O126" s="69">
        <v>2</v>
      </c>
    </row>
    <row r="127" spans="13:15">
      <c r="M127" s="68" t="s">
        <v>744</v>
      </c>
      <c r="N127" s="69" t="s">
        <v>334</v>
      </c>
      <c r="O127" s="69">
        <v>1</v>
      </c>
    </row>
    <row r="128" spans="13:15">
      <c r="M128" s="68" t="s">
        <v>745</v>
      </c>
      <c r="N128" s="69" t="s">
        <v>263</v>
      </c>
      <c r="O128" s="69">
        <v>2</v>
      </c>
    </row>
    <row r="129" spans="13:15">
      <c r="M129" s="68" t="s">
        <v>746</v>
      </c>
      <c r="N129" s="69" t="s">
        <v>256</v>
      </c>
      <c r="O129" s="69">
        <v>1</v>
      </c>
    </row>
    <row r="130" spans="13:15">
      <c r="M130" s="68" t="s">
        <v>747</v>
      </c>
      <c r="N130" s="69" t="s">
        <v>264</v>
      </c>
      <c r="O130" s="69">
        <v>1</v>
      </c>
    </row>
    <row r="131" spans="13:15">
      <c r="M131" s="68" t="s">
        <v>748</v>
      </c>
      <c r="N131" s="69" t="s">
        <v>255</v>
      </c>
      <c r="O131" s="69">
        <v>2</v>
      </c>
    </row>
    <row r="132" spans="13:15">
      <c r="M132" s="68" t="s">
        <v>749</v>
      </c>
      <c r="N132" s="69" t="s">
        <v>314</v>
      </c>
      <c r="O132" s="69">
        <v>2</v>
      </c>
    </row>
    <row r="133" spans="13:15">
      <c r="M133" s="68" t="s">
        <v>750</v>
      </c>
      <c r="N133" s="69" t="s">
        <v>252</v>
      </c>
      <c r="O133" s="69">
        <v>1</v>
      </c>
    </row>
    <row r="134" spans="13:15">
      <c r="M134" s="68" t="s">
        <v>751</v>
      </c>
      <c r="N134" s="69" t="s">
        <v>306</v>
      </c>
      <c r="O134" s="69">
        <v>1</v>
      </c>
    </row>
    <row r="135" spans="13:15">
      <c r="M135" s="68" t="s">
        <v>752</v>
      </c>
      <c r="N135" s="69" t="s">
        <v>321</v>
      </c>
      <c r="O135" s="69">
        <v>1</v>
      </c>
    </row>
    <row r="136" spans="13:15">
      <c r="M136" s="68" t="s">
        <v>753</v>
      </c>
      <c r="N136" s="69" t="s">
        <v>338</v>
      </c>
      <c r="O136" s="69">
        <v>2</v>
      </c>
    </row>
    <row r="137" spans="13:15">
      <c r="M137" s="68" t="s">
        <v>754</v>
      </c>
      <c r="N137" s="69" t="s">
        <v>278</v>
      </c>
      <c r="O137" s="69">
        <v>2</v>
      </c>
    </row>
    <row r="138" spans="13:15">
      <c r="M138" s="68" t="s">
        <v>755</v>
      </c>
      <c r="N138" s="69" t="s">
        <v>243</v>
      </c>
      <c r="O138" s="69">
        <v>1</v>
      </c>
    </row>
    <row r="139" spans="13:15">
      <c r="M139" s="68" t="s">
        <v>756</v>
      </c>
      <c r="N139" s="69" t="s">
        <v>233</v>
      </c>
      <c r="O139" s="69">
        <v>1</v>
      </c>
    </row>
    <row r="140" spans="13:15">
      <c r="M140" s="68" t="s">
        <v>757</v>
      </c>
      <c r="N140" s="69" t="s">
        <v>325</v>
      </c>
      <c r="O140" s="69">
        <v>2</v>
      </c>
    </row>
    <row r="141" spans="13:15">
      <c r="M141" s="68" t="s">
        <v>758</v>
      </c>
      <c r="N141" s="69" t="s">
        <v>226</v>
      </c>
      <c r="O141" s="69">
        <v>1</v>
      </c>
    </row>
    <row r="142" spans="13:15">
      <c r="M142" s="68" t="s">
        <v>761</v>
      </c>
      <c r="N142" s="69" t="s">
        <v>759</v>
      </c>
      <c r="O142" s="69">
        <v>2</v>
      </c>
    </row>
    <row r="143" spans="13:15">
      <c r="M143" s="68" t="s">
        <v>762</v>
      </c>
      <c r="N143" s="69" t="s">
        <v>764</v>
      </c>
      <c r="O143" s="69">
        <v>1</v>
      </c>
    </row>
    <row r="144" spans="13:15">
      <c r="M144" s="68" t="s">
        <v>763</v>
      </c>
      <c r="N144" s="69" t="s">
        <v>760</v>
      </c>
      <c r="O144" s="69">
        <v>2</v>
      </c>
    </row>
  </sheetData>
  <pageMargins left="0.7" right="0.7" top="0.75" bottom="0.75" header="0.3" footer="0.3"/>
  <pageSetup paperSize="9" orientation="portrait" verticalDpi="597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52"/>
  <sheetViews>
    <sheetView workbookViewId="0">
      <selection activeCell="I37" sqref="I37"/>
    </sheetView>
  </sheetViews>
  <sheetFormatPr baseColWidth="10" defaultColWidth="11.42578125" defaultRowHeight="15"/>
  <cols>
    <col min="1" max="1" width="11.42578125" style="2"/>
    <col min="2" max="2" width="15.7109375" style="2" customWidth="1"/>
    <col min="3" max="5" width="11.42578125" style="2"/>
    <col min="6" max="6" width="14.140625" style="2" customWidth="1"/>
    <col min="7" max="16384" width="11.42578125" style="2"/>
  </cols>
  <sheetData>
    <row r="1" spans="2:8" ht="63">
      <c r="B1" s="66" t="s">
        <v>370</v>
      </c>
      <c r="C1" s="66" t="s">
        <v>371</v>
      </c>
      <c r="D1" s="66" t="s">
        <v>372</v>
      </c>
      <c r="E1" s="67"/>
      <c r="F1" s="66" t="s">
        <v>373</v>
      </c>
      <c r="G1" s="66" t="s">
        <v>374</v>
      </c>
      <c r="H1" s="66" t="s">
        <v>375</v>
      </c>
    </row>
    <row r="2" spans="2:8">
      <c r="B2" s="70">
        <v>0</v>
      </c>
      <c r="C2" s="71">
        <v>0</v>
      </c>
      <c r="D2" s="71">
        <v>0</v>
      </c>
      <c r="E2" s="72"/>
      <c r="F2" s="70">
        <v>0</v>
      </c>
      <c r="G2" s="73">
        <v>0</v>
      </c>
      <c r="H2" s="73">
        <v>0</v>
      </c>
    </row>
    <row r="3" spans="2:8">
      <c r="B3" s="70">
        <v>0.5</v>
      </c>
      <c r="C3" s="71">
        <v>0.13</v>
      </c>
      <c r="D3" s="71">
        <v>0.13</v>
      </c>
      <c r="E3" s="72"/>
      <c r="F3" s="70">
        <v>0.1</v>
      </c>
      <c r="G3" s="73">
        <v>0.05</v>
      </c>
      <c r="H3" s="73">
        <v>0.05</v>
      </c>
    </row>
    <row r="4" spans="2:8">
      <c r="B4" s="70">
        <v>1</v>
      </c>
      <c r="C4" s="71">
        <v>0.25</v>
      </c>
      <c r="D4" s="71">
        <v>0.25</v>
      </c>
      <c r="E4" s="72"/>
      <c r="F4" s="70">
        <v>0.2</v>
      </c>
      <c r="G4" s="73">
        <v>0.11</v>
      </c>
      <c r="H4" s="73">
        <v>0.1</v>
      </c>
    </row>
    <row r="5" spans="2:8">
      <c r="B5" s="70">
        <v>1.5</v>
      </c>
      <c r="C5" s="71">
        <v>0.35</v>
      </c>
      <c r="D5" s="71">
        <v>0.35</v>
      </c>
      <c r="E5" s="72"/>
      <c r="F5" s="70">
        <v>0.3</v>
      </c>
      <c r="G5" s="73">
        <v>0.16</v>
      </c>
      <c r="H5" s="73">
        <v>0.16</v>
      </c>
    </row>
    <row r="6" spans="2:8">
      <c r="B6" s="70">
        <v>2</v>
      </c>
      <c r="C6" s="71">
        <v>0.46</v>
      </c>
      <c r="D6" s="71">
        <v>0.46</v>
      </c>
      <c r="E6" s="72"/>
      <c r="F6" s="70">
        <v>0.4</v>
      </c>
      <c r="G6" s="73">
        <v>0.21</v>
      </c>
      <c r="H6" s="73">
        <v>0.21</v>
      </c>
    </row>
    <row r="7" spans="2:8">
      <c r="B7" s="70">
        <v>2.5</v>
      </c>
      <c r="C7" s="71">
        <v>0.53</v>
      </c>
      <c r="D7" s="71">
        <v>0.53</v>
      </c>
      <c r="E7" s="72"/>
      <c r="F7" s="70">
        <v>0.5</v>
      </c>
      <c r="G7" s="73">
        <v>0.25</v>
      </c>
      <c r="H7" s="73">
        <v>0.26</v>
      </c>
    </row>
    <row r="8" spans="2:8">
      <c r="B8" s="70">
        <v>3</v>
      </c>
      <c r="C8" s="71">
        <v>0.59</v>
      </c>
      <c r="D8" s="71">
        <v>0.59</v>
      </c>
      <c r="E8" s="72"/>
      <c r="F8" s="70">
        <v>0.6</v>
      </c>
      <c r="G8" s="73">
        <v>0.3</v>
      </c>
      <c r="H8" s="73">
        <v>0.31</v>
      </c>
    </row>
    <row r="9" spans="2:8">
      <c r="B9" s="70">
        <v>3.5</v>
      </c>
      <c r="C9" s="71">
        <v>0.65</v>
      </c>
      <c r="D9" s="71">
        <v>0.65</v>
      </c>
      <c r="E9" s="72"/>
      <c r="F9" s="70">
        <v>0.7</v>
      </c>
      <c r="G9" s="73">
        <v>0.34</v>
      </c>
      <c r="H9" s="73">
        <v>0.36</v>
      </c>
    </row>
    <row r="10" spans="2:8">
      <c r="B10" s="70">
        <v>4</v>
      </c>
      <c r="C10" s="71">
        <v>0.7</v>
      </c>
      <c r="D10" s="71">
        <v>0.7</v>
      </c>
      <c r="E10" s="72"/>
      <c r="F10" s="70">
        <v>0.8</v>
      </c>
      <c r="G10" s="73">
        <v>0.38</v>
      </c>
      <c r="H10" s="73">
        <v>0.42</v>
      </c>
    </row>
    <row r="11" spans="2:8">
      <c r="B11" s="70">
        <v>4.5</v>
      </c>
      <c r="C11" s="71">
        <v>0.74</v>
      </c>
      <c r="D11" s="71">
        <v>0.75</v>
      </c>
      <c r="E11" s="72"/>
      <c r="F11" s="70">
        <v>0.9</v>
      </c>
      <c r="G11" s="73">
        <v>0.42</v>
      </c>
      <c r="H11" s="73">
        <v>0.47</v>
      </c>
    </row>
    <row r="12" spans="2:8">
      <c r="B12" s="70">
        <v>5</v>
      </c>
      <c r="C12" s="71">
        <v>0.78</v>
      </c>
      <c r="D12" s="71">
        <v>0.8</v>
      </c>
      <c r="E12" s="72"/>
      <c r="F12" s="70">
        <v>1</v>
      </c>
      <c r="G12" s="73">
        <v>0.45</v>
      </c>
      <c r="H12" s="73">
        <v>0.52</v>
      </c>
    </row>
    <row r="13" spans="2:8">
      <c r="B13" s="70">
        <v>5.5</v>
      </c>
      <c r="C13" s="71">
        <v>0.82</v>
      </c>
      <c r="D13" s="71">
        <v>0.84</v>
      </c>
      <c r="E13" s="72"/>
      <c r="F13" s="70">
        <v>1.1000000000000001</v>
      </c>
      <c r="G13" s="73">
        <v>0.49</v>
      </c>
      <c r="H13" s="73">
        <v>0.55000000000000004</v>
      </c>
    </row>
    <row r="14" spans="2:8">
      <c r="B14" s="70">
        <v>6</v>
      </c>
      <c r="C14" s="71">
        <v>0.85</v>
      </c>
      <c r="D14" s="71">
        <v>0.88</v>
      </c>
      <c r="E14" s="72"/>
      <c r="F14" s="70">
        <v>1.2</v>
      </c>
      <c r="G14" s="73">
        <v>0.52</v>
      </c>
      <c r="H14" s="73">
        <v>0.56999999999999995</v>
      </c>
    </row>
    <row r="15" spans="2:8">
      <c r="B15" s="70">
        <v>6.5</v>
      </c>
      <c r="C15" s="71">
        <v>0.88</v>
      </c>
      <c r="D15" s="71">
        <v>0.91</v>
      </c>
      <c r="E15" s="72"/>
      <c r="F15" s="70">
        <v>1.3</v>
      </c>
      <c r="G15" s="73">
        <v>0.55000000000000004</v>
      </c>
      <c r="H15" s="73">
        <v>0.6</v>
      </c>
    </row>
    <row r="16" spans="2:8">
      <c r="B16" s="70">
        <v>7</v>
      </c>
      <c r="C16" s="71">
        <v>0.91</v>
      </c>
      <c r="D16" s="71">
        <v>0.93</v>
      </c>
      <c r="E16" s="72"/>
      <c r="F16" s="70">
        <v>1.4</v>
      </c>
      <c r="G16" s="73">
        <v>0.57999999999999996</v>
      </c>
      <c r="H16" s="73">
        <v>0.63</v>
      </c>
    </row>
    <row r="17" spans="2:8">
      <c r="B17" s="70">
        <v>7.5</v>
      </c>
      <c r="C17" s="71">
        <v>0.93</v>
      </c>
      <c r="D17" s="71">
        <v>0.95</v>
      </c>
      <c r="E17" s="72"/>
      <c r="F17" s="70">
        <v>1.5</v>
      </c>
      <c r="G17" s="73">
        <v>0.61</v>
      </c>
      <c r="H17" s="73">
        <v>0.66</v>
      </c>
    </row>
    <row r="18" spans="2:8">
      <c r="B18" s="70">
        <v>8</v>
      </c>
      <c r="C18" s="71">
        <v>0.95</v>
      </c>
      <c r="D18" s="71">
        <v>0.97</v>
      </c>
      <c r="E18" s="72"/>
      <c r="F18" s="70">
        <v>1.6</v>
      </c>
      <c r="G18" s="73">
        <v>0.64</v>
      </c>
      <c r="H18" s="73">
        <v>0.68</v>
      </c>
    </row>
    <row r="19" spans="2:8">
      <c r="B19" s="70">
        <v>8.5</v>
      </c>
      <c r="C19" s="71">
        <v>0.96</v>
      </c>
      <c r="D19" s="71">
        <v>0.98</v>
      </c>
      <c r="E19" s="72"/>
      <c r="F19" s="70">
        <v>1.7</v>
      </c>
      <c r="G19" s="73">
        <v>0.66</v>
      </c>
      <c r="H19" s="73">
        <v>0.71</v>
      </c>
    </row>
    <row r="20" spans="2:8">
      <c r="B20" s="70">
        <v>9</v>
      </c>
      <c r="C20" s="71">
        <v>0.98</v>
      </c>
      <c r="D20" s="71">
        <v>0.99</v>
      </c>
      <c r="E20" s="72"/>
      <c r="F20" s="70">
        <v>1.8</v>
      </c>
      <c r="G20" s="73">
        <v>0.69</v>
      </c>
      <c r="H20" s="73">
        <v>0.74</v>
      </c>
    </row>
    <row r="21" spans="2:8">
      <c r="B21" s="70">
        <v>9.5</v>
      </c>
      <c r="C21" s="71">
        <v>0.99</v>
      </c>
      <c r="D21" s="71">
        <v>0.99</v>
      </c>
      <c r="E21" s="72"/>
      <c r="F21" s="70">
        <v>1.9</v>
      </c>
      <c r="G21" s="73">
        <v>0.71</v>
      </c>
      <c r="H21" s="73">
        <v>0.76</v>
      </c>
    </row>
    <row r="22" spans="2:8">
      <c r="B22" s="70">
        <v>10</v>
      </c>
      <c r="C22" s="71">
        <v>1</v>
      </c>
      <c r="D22" s="71">
        <v>1</v>
      </c>
      <c r="E22" s="72"/>
      <c r="F22" s="70">
        <v>2</v>
      </c>
      <c r="G22" s="73">
        <v>0.73</v>
      </c>
      <c r="H22" s="73">
        <v>0.79</v>
      </c>
    </row>
    <row r="23" spans="2:8">
      <c r="B23" s="49"/>
      <c r="C23" s="49"/>
      <c r="D23" s="49"/>
      <c r="E23" s="49"/>
      <c r="F23" s="70">
        <v>2.1</v>
      </c>
      <c r="G23" s="73">
        <v>0.75</v>
      </c>
      <c r="H23" s="73">
        <v>0.8</v>
      </c>
    </row>
    <row r="24" spans="2:8">
      <c r="B24" s="49"/>
      <c r="C24" s="49"/>
      <c r="D24" s="49"/>
      <c r="E24" s="49"/>
      <c r="F24" s="70">
        <v>2.2000000000000002</v>
      </c>
      <c r="G24" s="73">
        <v>0.77</v>
      </c>
      <c r="H24" s="73">
        <v>0.81</v>
      </c>
    </row>
    <row r="25" spans="2:8">
      <c r="B25" s="49"/>
      <c r="C25" s="49"/>
      <c r="D25" s="49"/>
      <c r="E25" s="49"/>
      <c r="F25" s="70">
        <v>2.2999999999999998</v>
      </c>
      <c r="G25" s="73">
        <v>0.78</v>
      </c>
      <c r="H25" s="73">
        <v>0.83</v>
      </c>
    </row>
    <row r="26" spans="2:8">
      <c r="B26" s="49"/>
      <c r="C26" s="49"/>
      <c r="D26" s="49"/>
      <c r="E26" s="49"/>
      <c r="F26" s="70">
        <v>2.4</v>
      </c>
      <c r="G26" s="73">
        <v>0.8</v>
      </c>
      <c r="H26" s="73">
        <v>0.84</v>
      </c>
    </row>
    <row r="27" spans="2:8">
      <c r="B27" s="49"/>
      <c r="C27" s="49"/>
      <c r="D27" s="49"/>
      <c r="E27" s="49"/>
      <c r="F27" s="70">
        <v>2.5</v>
      </c>
      <c r="G27" s="73">
        <v>0.82</v>
      </c>
      <c r="H27" s="73">
        <v>0.85</v>
      </c>
    </row>
    <row r="28" spans="2:8">
      <c r="B28" s="49"/>
      <c r="C28" s="49"/>
      <c r="D28" s="49"/>
      <c r="E28" s="49"/>
      <c r="F28" s="70">
        <v>2.6</v>
      </c>
      <c r="G28" s="73">
        <v>0.83</v>
      </c>
      <c r="H28" s="73">
        <v>0.86</v>
      </c>
    </row>
    <row r="29" spans="2:8">
      <c r="B29" s="49"/>
      <c r="C29" s="49"/>
      <c r="D29" s="49"/>
      <c r="E29" s="49"/>
      <c r="F29" s="70">
        <v>2.7</v>
      </c>
      <c r="G29" s="73">
        <v>0.84</v>
      </c>
      <c r="H29" s="73">
        <v>0.87</v>
      </c>
    </row>
    <row r="30" spans="2:8">
      <c r="B30" s="49"/>
      <c r="C30" s="49"/>
      <c r="D30" s="49"/>
      <c r="E30" s="49"/>
      <c r="F30" s="70">
        <v>2.8</v>
      </c>
      <c r="G30" s="73">
        <v>0.85</v>
      </c>
      <c r="H30" s="73">
        <v>0.89</v>
      </c>
    </row>
    <row r="31" spans="2:8">
      <c r="B31" s="49"/>
      <c r="C31" s="49"/>
      <c r="D31" s="49"/>
      <c r="E31" s="49"/>
      <c r="F31" s="70">
        <v>2.9</v>
      </c>
      <c r="G31" s="73">
        <v>0.87</v>
      </c>
      <c r="H31" s="73">
        <v>0.9</v>
      </c>
    </row>
    <row r="32" spans="2:8">
      <c r="B32" s="49"/>
      <c r="C32" s="49"/>
      <c r="D32" s="49"/>
      <c r="E32" s="49"/>
      <c r="F32" s="70">
        <v>3</v>
      </c>
      <c r="G32" s="73">
        <v>0.88</v>
      </c>
      <c r="H32" s="73">
        <v>0.91</v>
      </c>
    </row>
    <row r="33" spans="2:8">
      <c r="B33" s="49"/>
      <c r="C33" s="49"/>
      <c r="D33" s="49"/>
      <c r="E33" s="49"/>
      <c r="F33" s="70">
        <v>3.1</v>
      </c>
      <c r="G33" s="73">
        <v>0.88</v>
      </c>
      <c r="H33" s="73">
        <v>0.92</v>
      </c>
    </row>
    <row r="34" spans="2:8">
      <c r="B34" s="49"/>
      <c r="C34" s="49"/>
      <c r="D34" s="49"/>
      <c r="E34" s="49"/>
      <c r="F34" s="70">
        <v>3.2</v>
      </c>
      <c r="G34" s="73">
        <v>0.89</v>
      </c>
      <c r="H34" s="73">
        <v>0.92</v>
      </c>
    </row>
    <row r="35" spans="2:8">
      <c r="B35" s="49"/>
      <c r="C35" s="49"/>
      <c r="D35" s="49"/>
      <c r="E35" s="49"/>
      <c r="F35" s="70">
        <v>3.3</v>
      </c>
      <c r="G35" s="73">
        <v>0.9</v>
      </c>
      <c r="H35" s="73">
        <v>0.93</v>
      </c>
    </row>
    <row r="36" spans="2:8">
      <c r="B36" s="49"/>
      <c r="C36" s="49"/>
      <c r="D36" s="49"/>
      <c r="E36" s="49"/>
      <c r="F36" s="70">
        <v>3.4</v>
      </c>
      <c r="G36" s="73">
        <v>0.91</v>
      </c>
      <c r="H36" s="73">
        <v>0.93</v>
      </c>
    </row>
    <row r="37" spans="2:8">
      <c r="B37" s="49"/>
      <c r="C37" s="49"/>
      <c r="D37" s="49"/>
      <c r="E37" s="49"/>
      <c r="F37" s="70">
        <v>3.5</v>
      </c>
      <c r="G37" s="73">
        <v>0.92</v>
      </c>
      <c r="H37" s="73">
        <v>0.94</v>
      </c>
    </row>
    <row r="38" spans="2:8">
      <c r="B38" s="49"/>
      <c r="C38" s="49"/>
      <c r="D38" s="49"/>
      <c r="E38" s="49"/>
      <c r="F38" s="70">
        <v>3.6</v>
      </c>
      <c r="G38" s="73">
        <v>0.92</v>
      </c>
      <c r="H38" s="73">
        <v>0.95</v>
      </c>
    </row>
    <row r="39" spans="2:8">
      <c r="B39" s="49"/>
      <c r="C39" s="49"/>
      <c r="D39" s="49"/>
      <c r="E39" s="49"/>
      <c r="F39" s="70">
        <v>3.7</v>
      </c>
      <c r="G39" s="73">
        <v>0.93</v>
      </c>
      <c r="H39" s="73">
        <v>0.95</v>
      </c>
    </row>
    <row r="40" spans="2:8">
      <c r="B40" s="49"/>
      <c r="C40" s="49"/>
      <c r="D40" s="49"/>
      <c r="E40" s="49"/>
      <c r="F40" s="70">
        <v>3.8</v>
      </c>
      <c r="G40" s="73">
        <v>0.94</v>
      </c>
      <c r="H40" s="73">
        <v>0.96</v>
      </c>
    </row>
    <row r="41" spans="2:8">
      <c r="B41" s="49"/>
      <c r="C41" s="49"/>
      <c r="D41" s="49"/>
      <c r="E41" s="49"/>
      <c r="F41" s="70">
        <v>3.9</v>
      </c>
      <c r="G41" s="73">
        <v>0.94</v>
      </c>
      <c r="H41" s="73">
        <v>0.96</v>
      </c>
    </row>
    <row r="42" spans="2:8">
      <c r="B42" s="49"/>
      <c r="C42" s="49"/>
      <c r="D42" s="49"/>
      <c r="E42" s="49"/>
      <c r="F42" s="70">
        <v>4</v>
      </c>
      <c r="G42" s="73">
        <v>0.94</v>
      </c>
      <c r="H42" s="73">
        <v>0.97</v>
      </c>
    </row>
    <row r="43" spans="2:8">
      <c r="B43" s="49"/>
      <c r="C43" s="49"/>
      <c r="D43" s="49"/>
      <c r="E43" s="49"/>
      <c r="F43" s="70">
        <v>4.0999999999999996</v>
      </c>
      <c r="G43" s="73">
        <v>0.95</v>
      </c>
      <c r="H43" s="73">
        <v>0.97</v>
      </c>
    </row>
    <row r="44" spans="2:8">
      <c r="B44" s="49"/>
      <c r="C44" s="49"/>
      <c r="D44" s="49"/>
      <c r="E44" s="49"/>
      <c r="F44" s="70">
        <v>4.2</v>
      </c>
      <c r="G44" s="73">
        <v>0.96</v>
      </c>
      <c r="H44" s="73">
        <v>0.98</v>
      </c>
    </row>
    <row r="45" spans="2:8">
      <c r="B45" s="49"/>
      <c r="C45" s="49"/>
      <c r="D45" s="49"/>
      <c r="E45" s="49"/>
      <c r="F45" s="70">
        <v>4.3</v>
      </c>
      <c r="G45" s="73">
        <v>0.96</v>
      </c>
      <c r="H45" s="73">
        <v>0.98</v>
      </c>
    </row>
    <row r="46" spans="2:8">
      <c r="B46" s="49"/>
      <c r="C46" s="49"/>
      <c r="D46" s="49"/>
      <c r="E46" s="49"/>
      <c r="F46" s="70">
        <v>4.4000000000000004</v>
      </c>
      <c r="G46" s="73">
        <v>0.97</v>
      </c>
      <c r="H46" s="73">
        <v>0.98</v>
      </c>
    </row>
    <row r="47" spans="2:8">
      <c r="B47" s="49"/>
      <c r="C47" s="49"/>
      <c r="D47" s="49"/>
      <c r="E47" s="49"/>
      <c r="F47" s="70">
        <v>4.5</v>
      </c>
      <c r="G47" s="73">
        <v>0.97</v>
      </c>
      <c r="H47" s="73">
        <v>0.99</v>
      </c>
    </row>
    <row r="48" spans="2:8">
      <c r="B48" s="49"/>
      <c r="C48" s="49"/>
      <c r="D48" s="49"/>
      <c r="E48" s="49"/>
      <c r="F48" s="70">
        <v>4.5999999999999996</v>
      </c>
      <c r="G48" s="73">
        <v>0.98</v>
      </c>
      <c r="H48" s="73">
        <v>0.99</v>
      </c>
    </row>
    <row r="49" spans="2:8">
      <c r="B49" s="49"/>
      <c r="C49" s="49"/>
      <c r="D49" s="49"/>
      <c r="E49" s="49"/>
      <c r="F49" s="70">
        <v>4.7</v>
      </c>
      <c r="G49" s="73">
        <v>0.98</v>
      </c>
      <c r="H49" s="73">
        <v>0.99</v>
      </c>
    </row>
    <row r="50" spans="2:8">
      <c r="B50" s="49"/>
      <c r="C50" s="49"/>
      <c r="D50" s="49"/>
      <c r="E50" s="49"/>
      <c r="F50" s="70">
        <v>4.8</v>
      </c>
      <c r="G50" s="73">
        <v>0.99</v>
      </c>
      <c r="H50" s="73">
        <v>0.99</v>
      </c>
    </row>
    <row r="51" spans="2:8">
      <c r="B51" s="49"/>
      <c r="C51" s="49"/>
      <c r="D51" s="49"/>
      <c r="E51" s="49"/>
      <c r="F51" s="70">
        <v>4.9000000000000004</v>
      </c>
      <c r="G51" s="73">
        <v>0.99</v>
      </c>
      <c r="H51" s="73">
        <v>1</v>
      </c>
    </row>
    <row r="52" spans="2:8">
      <c r="B52" s="49"/>
      <c r="C52" s="49"/>
      <c r="D52" s="49"/>
      <c r="E52" s="49"/>
      <c r="F52" s="70">
        <v>5</v>
      </c>
      <c r="G52" s="73">
        <v>1</v>
      </c>
      <c r="H52" s="7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70</vt:i4>
      </vt:variant>
    </vt:vector>
  </HeadingPairs>
  <TitlesOfParts>
    <vt:vector size="76" baseType="lpstr">
      <vt:lpstr>Collecte de la demande</vt:lpstr>
      <vt:lpstr>Réf° contractuelles des sites</vt:lpstr>
      <vt:lpstr>Demande Multi-Gr</vt:lpstr>
      <vt:lpstr>onglet technique</vt:lpstr>
      <vt:lpstr>Bibliothèque</vt:lpstr>
      <vt:lpstr>coef. Kj Kh </vt:lpstr>
      <vt:lpstr>AccordSignatureElectroniqueSaisie</vt:lpstr>
      <vt:lpstr>Action</vt:lpstr>
      <vt:lpstr>AdresseEmailFluxSaisie</vt:lpstr>
      <vt:lpstr>Avec</vt:lpstr>
      <vt:lpstr>Booleen</vt:lpstr>
      <vt:lpstr>CalculNormatif</vt:lpstr>
      <vt:lpstr>CalculSurLeRealise</vt:lpstr>
      <vt:lpstr>Caracteristique</vt:lpstr>
      <vt:lpstr>CaracteristiqueSaisie</vt:lpstr>
      <vt:lpstr>Cheque</vt:lpstr>
      <vt:lpstr>Civilite</vt:lpstr>
      <vt:lpstr>Code_EIC</vt:lpstr>
      <vt:lpstr>CodeEicDemandeurSaisi</vt:lpstr>
      <vt:lpstr>Derogation</vt:lpstr>
      <vt:lpstr>DerogationPluriannuelle</vt:lpstr>
      <vt:lpstr>DerogationTunnelSaisie</vt:lpstr>
      <vt:lpstr>Effacement</vt:lpstr>
      <vt:lpstr>EmaxhSaisi</vt:lpstr>
      <vt:lpstr>EmaxjSaisi</vt:lpstr>
      <vt:lpstr>EnProjet</vt:lpstr>
      <vt:lpstr>EnService</vt:lpstr>
      <vt:lpstr>Exploitant</vt:lpstr>
      <vt:lpstr>Filiere_reduite</vt:lpstr>
      <vt:lpstr>FiliereNonOANormatif</vt:lpstr>
      <vt:lpstr>FiliereOANormatifAnte2023</vt:lpstr>
      <vt:lpstr>FiliereOANormatifPost2023</vt:lpstr>
      <vt:lpstr>FiliereObligatoire</vt:lpstr>
      <vt:lpstr>Forme_juridique</vt:lpstr>
      <vt:lpstr>GR</vt:lpstr>
      <vt:lpstr>GRSaisi</vt:lpstr>
      <vt:lpstr>l_grd</vt:lpstr>
      <vt:lpstr>Liaison_entite</vt:lpstr>
      <vt:lpstr>Liaison_entite_Effacement</vt:lpstr>
      <vt:lpstr>Liaison_entite_Production</vt:lpstr>
      <vt:lpstr>Liste_vide</vt:lpstr>
      <vt:lpstr>Mandataire</vt:lpstr>
      <vt:lpstr>Methode_certification</vt:lpstr>
      <vt:lpstr>Methode_certification_derogatoire</vt:lpstr>
      <vt:lpstr>Methode_certification_generique</vt:lpstr>
      <vt:lpstr>MethodeCertificationSaisie</vt:lpstr>
      <vt:lpstr>Mode_paiement</vt:lpstr>
      <vt:lpstr>ModePaiementSaisi</vt:lpstr>
      <vt:lpstr>Mono</vt:lpstr>
      <vt:lpstr>Multi</vt:lpstr>
      <vt:lpstr>Nature_identifiant</vt:lpstr>
      <vt:lpstr>Nature_identifiant_Effacement</vt:lpstr>
      <vt:lpstr>Nature_identifiant_Production_Projet</vt:lpstr>
      <vt:lpstr>Nature_identifiant_Production_Service</vt:lpstr>
      <vt:lpstr>NomGRD</vt:lpstr>
      <vt:lpstr>Non</vt:lpstr>
      <vt:lpstr>ObligationAchatSaisie</vt:lpstr>
      <vt:lpstr>Oui</vt:lpstr>
      <vt:lpstr>p_grd</vt:lpstr>
      <vt:lpstr>PaysSaisi</vt:lpstr>
      <vt:lpstr>PdispoSaisie</vt:lpstr>
      <vt:lpstr>Prelevement</vt:lpstr>
      <vt:lpstr>Production</vt:lpstr>
      <vt:lpstr>Qualite_demandeur</vt:lpstr>
      <vt:lpstr>QualiteDemandeurSaisi</vt:lpstr>
      <vt:lpstr>Regime_certification</vt:lpstr>
      <vt:lpstr>RegimeCertificationSaisi</vt:lpstr>
      <vt:lpstr>RegimeDerogatoire</vt:lpstr>
      <vt:lpstr>RegimeGenerique</vt:lpstr>
      <vt:lpstr>Role</vt:lpstr>
      <vt:lpstr>Sans</vt:lpstr>
      <vt:lpstr>Stock</vt:lpstr>
      <vt:lpstr>StockSaisi</vt:lpstr>
      <vt:lpstr>Type_technique</vt:lpstr>
      <vt:lpstr>TypeTechniqueSaisi</vt:lpstr>
      <vt:lpstr>Bibliothèque!VILL___Centrale_électrique_Vonderscheer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GRD</dc:creator>
  <cp:lastModifiedBy>CUMONT Maud</cp:lastModifiedBy>
  <cp:lastPrinted>2014-08-11T08:18:01Z</cp:lastPrinted>
  <dcterms:created xsi:type="dcterms:W3CDTF">2014-06-03T16:16:34Z</dcterms:created>
  <dcterms:modified xsi:type="dcterms:W3CDTF">2021-06-23T12:50:24Z</dcterms:modified>
</cp:coreProperties>
</file>